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Marcelo Barão\_Araucaria\TRANSPARENCIA\deise\"/>
    </mc:Choice>
  </mc:AlternateContent>
  <xr:revisionPtr revIDLastSave="0" documentId="8_{9C999ED2-0588-4EA1-8DD1-C1D9DEF251DA}" xr6:coauthVersionLast="47" xr6:coauthVersionMax="47" xr10:uidLastSave="{00000000-0000-0000-0000-000000000000}"/>
  <bookViews>
    <workbookView xWindow="-110" yWindow="-110" windowWidth="19420" windowHeight="10300" tabRatio="735" firstSheet="8" activeTab="13" xr2:uid="{3EA33A36-2464-496B-903F-6F899121EFA1}"/>
  </bookViews>
  <sheets>
    <sheet name="DF" sheetId="2" r:id="rId1"/>
    <sheet name="Siglas" sheetId="9" r:id="rId2"/>
    <sheet name="Janeiro 24" sheetId="62" r:id="rId3"/>
    <sheet name="Fevereiro 24" sheetId="63" r:id="rId4"/>
    <sheet name="Março 24" sheetId="64" r:id="rId5"/>
    <sheet name="Abril 24" sheetId="65" r:id="rId6"/>
    <sheet name="Maio 24" sheetId="66" r:id="rId7"/>
    <sheet name="Junho 24" sheetId="67" r:id="rId8"/>
    <sheet name="Julho 24" sheetId="68" r:id="rId9"/>
    <sheet name="Agosto 24" sheetId="69" r:id="rId10"/>
    <sheet name="Setembro 24" sheetId="70" r:id="rId11"/>
    <sheet name="Outubro 24" sheetId="71" r:id="rId12"/>
    <sheet name="Novembro 24 " sheetId="72" r:id="rId13"/>
    <sheet name="Dezembro 24" sheetId="74" r:id="rId14"/>
  </sheets>
  <definedNames>
    <definedName name="_xlnm._FilterDatabase" localSheetId="5" hidden="1">'Abril 24'!$A$1:$L$93</definedName>
    <definedName name="_xlnm._FilterDatabase" localSheetId="9" hidden="1">'Agosto 24'!$A$1:$L$65</definedName>
    <definedName name="_xlnm._FilterDatabase" localSheetId="13" hidden="1">'Dezembro 24'!$A$1:$P$64</definedName>
    <definedName name="_xlnm._FilterDatabase" localSheetId="3" hidden="1">'Fevereiro 24'!$A$1:$N$97</definedName>
    <definedName name="_xlnm._FilterDatabase" localSheetId="2" hidden="1">'Janeiro 24'!$A$1:$N$94</definedName>
    <definedName name="_xlnm._FilterDatabase" localSheetId="8" hidden="1">'Julho 24'!$A$1:$M$67</definedName>
    <definedName name="_xlnm._FilterDatabase" localSheetId="7" hidden="1">'Junho 24'!$A$1:$L$68</definedName>
    <definedName name="_xlnm._FilterDatabase" localSheetId="6" hidden="1">'Maio 24'!$A$1:$L$89</definedName>
    <definedName name="_xlnm._FilterDatabase" localSheetId="4" hidden="1">'Março 24'!$A$1:$M$96</definedName>
    <definedName name="_xlnm._FilterDatabase" localSheetId="12" hidden="1">'Novembro 24 '!$A$1:$O$65</definedName>
    <definedName name="_xlnm._FilterDatabase" localSheetId="11" hidden="1">'Outubro 24'!$A$1:$O$63</definedName>
    <definedName name="_xlnm._FilterDatabase" localSheetId="10" hidden="1">'Setembro 24'!$A$1:$O$64</definedName>
  </definedNames>
  <calcPr calcId="181029"/>
</workbook>
</file>

<file path=xl/calcChain.xml><?xml version="1.0" encoding="utf-8"?>
<calcChain xmlns="http://schemas.openxmlformats.org/spreadsheetml/2006/main">
  <c r="K3" i="74" l="1"/>
  <c r="K48" i="74"/>
  <c r="K47" i="74"/>
  <c r="K46" i="74"/>
  <c r="K45" i="74"/>
  <c r="K44" i="74"/>
  <c r="K43" i="74"/>
  <c r="K42" i="74"/>
  <c r="K41" i="74"/>
  <c r="K40" i="74"/>
  <c r="K39" i="74"/>
  <c r="K38" i="74"/>
  <c r="K37" i="74"/>
  <c r="K36" i="74"/>
  <c r="K35" i="74"/>
  <c r="K34" i="74"/>
  <c r="K33" i="74"/>
  <c r="K32" i="74"/>
  <c r="K31" i="74"/>
  <c r="K30" i="74"/>
  <c r="K27" i="74"/>
  <c r="K26" i="74"/>
  <c r="K25" i="74"/>
  <c r="K24" i="74"/>
  <c r="K23" i="74"/>
  <c r="K22" i="74"/>
  <c r="K21" i="74"/>
  <c r="K20" i="74"/>
  <c r="K19" i="74"/>
  <c r="K18" i="74"/>
  <c r="K17" i="74"/>
  <c r="K16" i="74"/>
  <c r="K15" i="74"/>
  <c r="K14" i="74"/>
  <c r="K13" i="74"/>
  <c r="K12" i="74"/>
  <c r="K9" i="74"/>
  <c r="K8" i="74"/>
  <c r="K7" i="74"/>
  <c r="K28" i="74"/>
  <c r="K52" i="74"/>
  <c r="J61" i="74"/>
  <c r="I24" i="74"/>
  <c r="I6" i="74"/>
  <c r="K6" i="74" s="1"/>
  <c r="I5" i="74"/>
  <c r="K5" i="74"/>
  <c r="I56" i="74"/>
  <c r="K56" i="74" s="1"/>
  <c r="I4" i="74"/>
  <c r="K4" i="74"/>
  <c r="I52" i="74"/>
  <c r="I17" i="74"/>
  <c r="I29" i="74"/>
  <c r="K29" i="74" s="1"/>
  <c r="K10" i="74"/>
  <c r="K11" i="74"/>
  <c r="K49" i="74"/>
  <c r="K50" i="74"/>
  <c r="K51" i="74"/>
  <c r="K54" i="74"/>
  <c r="K55" i="74"/>
  <c r="K57" i="74"/>
  <c r="K58" i="74"/>
  <c r="K59" i="74"/>
  <c r="K60" i="74"/>
  <c r="I2" i="74"/>
  <c r="K2" i="74" s="1"/>
  <c r="K61" i="74" s="1"/>
  <c r="I55" i="72"/>
  <c r="I2" i="72"/>
  <c r="I62" i="72"/>
  <c r="K35" i="72"/>
  <c r="I6" i="72"/>
  <c r="K6" i="72"/>
  <c r="I4" i="72"/>
  <c r="L12" i="74"/>
  <c r="H61" i="74"/>
  <c r="I53" i="74"/>
  <c r="K53" i="74" s="1"/>
  <c r="K59" i="72"/>
  <c r="K54" i="72"/>
  <c r="I53" i="72"/>
  <c r="K53" i="72"/>
  <c r="K44" i="72"/>
  <c r="I29" i="72"/>
  <c r="K29" i="72"/>
  <c r="I24" i="72"/>
  <c r="I21" i="72"/>
  <c r="I17" i="72"/>
  <c r="K17" i="72"/>
  <c r="K2" i="72"/>
  <c r="J62" i="72"/>
  <c r="H62" i="72"/>
  <c r="K61" i="72"/>
  <c r="K60" i="72"/>
  <c r="K58" i="72"/>
  <c r="K57" i="72"/>
  <c r="K56" i="72"/>
  <c r="K55" i="72"/>
  <c r="K62" i="72"/>
  <c r="K52" i="72"/>
  <c r="K51" i="72"/>
  <c r="K50" i="72"/>
  <c r="K49" i="72"/>
  <c r="K48" i="72"/>
  <c r="K47" i="72"/>
  <c r="K46" i="72"/>
  <c r="K45" i="72"/>
  <c r="K43" i="72"/>
  <c r="K42" i="72"/>
  <c r="K41" i="72"/>
  <c r="K40" i="72"/>
  <c r="K39" i="72"/>
  <c r="K38" i="72"/>
  <c r="K37" i="72"/>
  <c r="K36" i="72"/>
  <c r="K34" i="72"/>
  <c r="K33" i="72"/>
  <c r="K32" i="72"/>
  <c r="K31" i="72"/>
  <c r="K30" i="72"/>
  <c r="K28" i="72"/>
  <c r="K27" i="72"/>
  <c r="K26" i="72"/>
  <c r="K25" i="72"/>
  <c r="K24" i="72"/>
  <c r="K23" i="72"/>
  <c r="K22" i="72"/>
  <c r="K21" i="72"/>
  <c r="K20" i="72"/>
  <c r="K19" i="72"/>
  <c r="K18" i="72"/>
  <c r="K16" i="72"/>
  <c r="K15" i="72"/>
  <c r="K14" i="72"/>
  <c r="K13" i="72"/>
  <c r="K12" i="72"/>
  <c r="K11" i="72"/>
  <c r="K10" i="72"/>
  <c r="K9" i="72"/>
  <c r="K8" i="72"/>
  <c r="K7" i="72"/>
  <c r="K5" i="72"/>
  <c r="K3" i="72"/>
  <c r="K43" i="71"/>
  <c r="I9" i="71"/>
  <c r="I6" i="71"/>
  <c r="I7" i="71"/>
  <c r="I60" i="71"/>
  <c r="I26" i="71"/>
  <c r="I40" i="71"/>
  <c r="I35" i="71"/>
  <c r="I30" i="71"/>
  <c r="I29" i="71"/>
  <c r="I24" i="71"/>
  <c r="I21" i="71"/>
  <c r="I18" i="71"/>
  <c r="K18" i="71"/>
  <c r="K60" i="71"/>
  <c r="I17" i="71"/>
  <c r="I2" i="71"/>
  <c r="I4" i="71"/>
  <c r="I3" i="71"/>
  <c r="K51" i="71"/>
  <c r="K48" i="71"/>
  <c r="K44" i="71"/>
  <c r="J60" i="71"/>
  <c r="H60" i="71"/>
  <c r="K59" i="71"/>
  <c r="K58" i="71"/>
  <c r="K57" i="71"/>
  <c r="K56" i="71"/>
  <c r="K55" i="71"/>
  <c r="K54" i="71"/>
  <c r="K53" i="71"/>
  <c r="K52" i="71"/>
  <c r="K50" i="71"/>
  <c r="K49" i="71"/>
  <c r="K47" i="71"/>
  <c r="K46" i="71"/>
  <c r="K45" i="71"/>
  <c r="K42" i="71"/>
  <c r="K41" i="71"/>
  <c r="K40" i="71"/>
  <c r="K39" i="71"/>
  <c r="K38" i="71"/>
  <c r="K37" i="71"/>
  <c r="K36" i="71"/>
  <c r="K35" i="71"/>
  <c r="K34" i="71"/>
  <c r="K33" i="71"/>
  <c r="K32" i="71"/>
  <c r="K31" i="71"/>
  <c r="K30" i="71"/>
  <c r="K29" i="71"/>
  <c r="K28" i="71"/>
  <c r="K27" i="71"/>
  <c r="K26" i="71"/>
  <c r="K25" i="71"/>
  <c r="K24" i="71"/>
  <c r="K23" i="71"/>
  <c r="K22" i="71"/>
  <c r="K21" i="71"/>
  <c r="K20" i="71"/>
  <c r="K19" i="71"/>
  <c r="K17" i="71"/>
  <c r="K16" i="71"/>
  <c r="K15" i="71"/>
  <c r="K14" i="71"/>
  <c r="K13" i="71"/>
  <c r="K12" i="71"/>
  <c r="K11" i="71"/>
  <c r="K10" i="71"/>
  <c r="K9" i="71"/>
  <c r="K8" i="71"/>
  <c r="K7" i="71"/>
  <c r="K6" i="71"/>
  <c r="K5" i="71"/>
  <c r="K3" i="71"/>
  <c r="K4" i="71"/>
  <c r="I17" i="70"/>
  <c r="K17" i="70"/>
  <c r="I53" i="70"/>
  <c r="K51" i="70"/>
  <c r="I6" i="70"/>
  <c r="K6" i="70"/>
  <c r="I2" i="70"/>
  <c r="I4" i="70"/>
  <c r="K2" i="70"/>
  <c r="K61" i="70"/>
  <c r="I38" i="70"/>
  <c r="K38" i="70"/>
  <c r="J61" i="70"/>
  <c r="H61" i="70"/>
  <c r="K60" i="70"/>
  <c r="K59" i="70"/>
  <c r="K58" i="70"/>
  <c r="K57" i="70"/>
  <c r="K56" i="70"/>
  <c r="K55" i="70"/>
  <c r="K54" i="70"/>
  <c r="K53" i="70"/>
  <c r="K52" i="70"/>
  <c r="K50" i="70"/>
  <c r="K49" i="70"/>
  <c r="K48" i="70"/>
  <c r="K47" i="70"/>
  <c r="K46" i="70"/>
  <c r="K45" i="70"/>
  <c r="K44" i="70"/>
  <c r="K43" i="70"/>
  <c r="K42" i="70"/>
  <c r="K41" i="70"/>
  <c r="K40" i="70"/>
  <c r="K39" i="70"/>
  <c r="K37" i="70"/>
  <c r="K36" i="70"/>
  <c r="K35" i="70"/>
  <c r="K34" i="70"/>
  <c r="K33" i="70"/>
  <c r="K32" i="70"/>
  <c r="K31" i="70"/>
  <c r="K30" i="70"/>
  <c r="K29" i="70"/>
  <c r="K28" i="70"/>
  <c r="K27" i="70"/>
  <c r="K26" i="70"/>
  <c r="K25" i="70"/>
  <c r="K24" i="70"/>
  <c r="K23" i="70"/>
  <c r="K22" i="70"/>
  <c r="K21" i="70"/>
  <c r="K20" i="70"/>
  <c r="K19" i="70"/>
  <c r="K18" i="70"/>
  <c r="K16" i="70"/>
  <c r="K15" i="70"/>
  <c r="K14" i="70"/>
  <c r="K13" i="70"/>
  <c r="K12" i="70"/>
  <c r="K11" i="70"/>
  <c r="K10" i="70"/>
  <c r="K9" i="70"/>
  <c r="K8" i="70"/>
  <c r="K7" i="70"/>
  <c r="K5" i="70"/>
  <c r="K4" i="70"/>
  <c r="K3" i="70"/>
  <c r="I2" i="69"/>
  <c r="K2" i="69"/>
  <c r="K3" i="69"/>
  <c r="I4" i="69"/>
  <c r="K4" i="69"/>
  <c r="I5" i="69"/>
  <c r="I7" i="69"/>
  <c r="I17" i="69"/>
  <c r="K17" i="69"/>
  <c r="K38" i="69"/>
  <c r="K6" i="69"/>
  <c r="H65" i="68"/>
  <c r="I65" i="68"/>
  <c r="J65" i="68"/>
  <c r="H62" i="69"/>
  <c r="J62" i="69"/>
  <c r="H65" i="67"/>
  <c r="J65" i="67"/>
  <c r="I53" i="69"/>
  <c r="K53" i="69"/>
  <c r="K5" i="69"/>
  <c r="K7" i="69"/>
  <c r="K61" i="69"/>
  <c r="K60" i="69"/>
  <c r="K59" i="69"/>
  <c r="K58" i="69"/>
  <c r="K57" i="69"/>
  <c r="K56" i="69"/>
  <c r="K55" i="69"/>
  <c r="K54" i="69"/>
  <c r="K52" i="69"/>
  <c r="K51" i="69"/>
  <c r="K50" i="69"/>
  <c r="K49" i="69"/>
  <c r="K48" i="69"/>
  <c r="K47" i="69"/>
  <c r="K46" i="69"/>
  <c r="K45" i="69"/>
  <c r="K44" i="69"/>
  <c r="K43" i="69"/>
  <c r="K42" i="69"/>
  <c r="K41" i="69"/>
  <c r="K40" i="69"/>
  <c r="K39" i="69"/>
  <c r="K37" i="69"/>
  <c r="K36" i="69"/>
  <c r="K35" i="69"/>
  <c r="K34" i="69"/>
  <c r="K33" i="69"/>
  <c r="K32" i="69"/>
  <c r="K31" i="69"/>
  <c r="K30" i="69"/>
  <c r="K29" i="69"/>
  <c r="K28" i="69"/>
  <c r="K27" i="69"/>
  <c r="K26" i="69"/>
  <c r="K25" i="69"/>
  <c r="K24" i="69"/>
  <c r="K23" i="69"/>
  <c r="K22" i="69"/>
  <c r="K21" i="69"/>
  <c r="K20" i="69"/>
  <c r="K19" i="69"/>
  <c r="K18" i="69"/>
  <c r="K16" i="69"/>
  <c r="K15" i="69"/>
  <c r="K14" i="69"/>
  <c r="K13" i="69"/>
  <c r="K12" i="69"/>
  <c r="K11" i="69"/>
  <c r="K10" i="69"/>
  <c r="K9" i="69"/>
  <c r="K8" i="69"/>
  <c r="I4" i="68"/>
  <c r="K4" i="68"/>
  <c r="K39" i="68"/>
  <c r="K64" i="68"/>
  <c r="I63" i="68"/>
  <c r="K63" i="68"/>
  <c r="K62" i="68"/>
  <c r="K61" i="68"/>
  <c r="I60" i="68"/>
  <c r="K60" i="68"/>
  <c r="K59" i="68"/>
  <c r="K58" i="68"/>
  <c r="K57" i="68"/>
  <c r="K56" i="68"/>
  <c r="K55" i="68"/>
  <c r="K54" i="68"/>
  <c r="K53" i="68"/>
  <c r="K52" i="68"/>
  <c r="K51" i="68"/>
  <c r="K50" i="68"/>
  <c r="K49" i="68"/>
  <c r="K48" i="68"/>
  <c r="K47" i="68"/>
  <c r="K46" i="68"/>
  <c r="K45" i="68"/>
  <c r="K44" i="68"/>
  <c r="K43" i="68"/>
  <c r="K42" i="68"/>
  <c r="K41" i="68"/>
  <c r="K40" i="68"/>
  <c r="K38" i="68"/>
  <c r="K37" i="68"/>
  <c r="K36" i="68"/>
  <c r="K35" i="68"/>
  <c r="K34" i="68"/>
  <c r="K33" i="68"/>
  <c r="K32" i="68"/>
  <c r="K31" i="68"/>
  <c r="K30" i="68"/>
  <c r="K29" i="68"/>
  <c r="K28" i="68"/>
  <c r="K27" i="68"/>
  <c r="K26" i="68"/>
  <c r="K25" i="68"/>
  <c r="K24" i="68"/>
  <c r="K23" i="68"/>
  <c r="K22" i="68"/>
  <c r="K21" i="68"/>
  <c r="K20" i="68"/>
  <c r="K19" i="68"/>
  <c r="K18" i="68"/>
  <c r="K17" i="68"/>
  <c r="K16" i="68"/>
  <c r="K15" i="68"/>
  <c r="K14" i="68"/>
  <c r="K13" i="68"/>
  <c r="K12" i="68"/>
  <c r="K11" i="68"/>
  <c r="K10" i="68"/>
  <c r="K9" i="68"/>
  <c r="K8" i="68"/>
  <c r="K7" i="68"/>
  <c r="I6" i="68"/>
  <c r="K6" i="68"/>
  <c r="I5" i="68"/>
  <c r="K5" i="68"/>
  <c r="K3" i="68"/>
  <c r="K2" i="68"/>
  <c r="K65" i="68"/>
  <c r="I40" i="67"/>
  <c r="K40" i="67"/>
  <c r="I3" i="67"/>
  <c r="I65" i="67"/>
  <c r="I2" i="67"/>
  <c r="I63" i="67"/>
  <c r="K63" i="67"/>
  <c r="I57" i="67"/>
  <c r="K57" i="67"/>
  <c r="I4" i="67"/>
  <c r="K4" i="67"/>
  <c r="K54" i="67"/>
  <c r="I64" i="67"/>
  <c r="K64" i="67"/>
  <c r="I60" i="67"/>
  <c r="K60" i="67"/>
  <c r="I38" i="67"/>
  <c r="K38" i="67"/>
  <c r="I36" i="67"/>
  <c r="K36" i="67"/>
  <c r="I29" i="67"/>
  <c r="K29" i="67"/>
  <c r="I26" i="67"/>
  <c r="K26" i="67"/>
  <c r="I25" i="67"/>
  <c r="K25" i="67"/>
  <c r="I24" i="67"/>
  <c r="K24" i="67"/>
  <c r="I21" i="67"/>
  <c r="K21" i="67"/>
  <c r="I18" i="67"/>
  <c r="K18" i="67"/>
  <c r="I17" i="67"/>
  <c r="K17" i="67"/>
  <c r="I12" i="67"/>
  <c r="K12" i="67"/>
  <c r="I6" i="67"/>
  <c r="K6" i="67"/>
  <c r="I5" i="67"/>
  <c r="K5" i="67"/>
  <c r="K42" i="67"/>
  <c r="K62" i="67"/>
  <c r="K61" i="67"/>
  <c r="K59" i="67"/>
  <c r="K58" i="67"/>
  <c r="K56" i="67"/>
  <c r="K55" i="67"/>
  <c r="K53" i="67"/>
  <c r="K52" i="67"/>
  <c r="K51" i="67"/>
  <c r="K50" i="67"/>
  <c r="K49" i="67"/>
  <c r="K48" i="67"/>
  <c r="K47" i="67"/>
  <c r="K46" i="67"/>
  <c r="K45" i="67"/>
  <c r="K44" i="67"/>
  <c r="K43" i="67"/>
  <c r="K41" i="67"/>
  <c r="K39" i="67"/>
  <c r="K37" i="67"/>
  <c r="K35" i="67"/>
  <c r="K34" i="67"/>
  <c r="K33" i="67"/>
  <c r="K32" i="67"/>
  <c r="K31" i="67"/>
  <c r="K30" i="67"/>
  <c r="K28" i="67"/>
  <c r="K27" i="67"/>
  <c r="K23" i="67"/>
  <c r="K22" i="67"/>
  <c r="K20" i="67"/>
  <c r="K19" i="67"/>
  <c r="K16" i="67"/>
  <c r="K15" i="67"/>
  <c r="K14" i="67"/>
  <c r="K13" i="67"/>
  <c r="K11" i="67"/>
  <c r="K10" i="67"/>
  <c r="K9" i="67"/>
  <c r="K8" i="67"/>
  <c r="K7" i="67"/>
  <c r="K2" i="67"/>
  <c r="I2" i="66"/>
  <c r="K2" i="66"/>
  <c r="I6" i="66"/>
  <c r="K6" i="66"/>
  <c r="I18" i="66"/>
  <c r="K18" i="66"/>
  <c r="K47" i="66"/>
  <c r="K52" i="66"/>
  <c r="K41" i="66"/>
  <c r="K43" i="66"/>
  <c r="K42" i="66"/>
  <c r="I5" i="66"/>
  <c r="K86" i="66"/>
  <c r="K85" i="66"/>
  <c r="K84" i="66"/>
  <c r="K83" i="66"/>
  <c r="K82" i="66"/>
  <c r="K81" i="66"/>
  <c r="K80" i="66"/>
  <c r="K79" i="66"/>
  <c r="K78" i="66"/>
  <c r="K77" i="66"/>
  <c r="K76" i="66"/>
  <c r="K75" i="66"/>
  <c r="K74" i="66"/>
  <c r="K73" i="66"/>
  <c r="K72" i="66"/>
  <c r="K71" i="66"/>
  <c r="K70" i="66"/>
  <c r="K69" i="66"/>
  <c r="K68" i="66"/>
  <c r="K67" i="66"/>
  <c r="K66" i="66"/>
  <c r="K65" i="66"/>
  <c r="K64" i="66"/>
  <c r="K63" i="66"/>
  <c r="K62" i="66"/>
  <c r="K61" i="66"/>
  <c r="K60" i="66"/>
  <c r="K59" i="66"/>
  <c r="K58" i="66"/>
  <c r="K57" i="66"/>
  <c r="K56" i="66"/>
  <c r="K55" i="66"/>
  <c r="K54" i="66"/>
  <c r="K53" i="66"/>
  <c r="K51" i="66"/>
  <c r="K50" i="66"/>
  <c r="K49" i="66"/>
  <c r="K48" i="66"/>
  <c r="K46" i="66"/>
  <c r="K45" i="66"/>
  <c r="K44" i="66"/>
  <c r="K40" i="66"/>
  <c r="K39" i="66"/>
  <c r="K38" i="66"/>
  <c r="K37" i="66"/>
  <c r="K36" i="66"/>
  <c r="K35" i="66"/>
  <c r="K34" i="66"/>
  <c r="K33" i="66"/>
  <c r="K32" i="66"/>
  <c r="K31" i="66"/>
  <c r="K30" i="66"/>
  <c r="K29" i="66"/>
  <c r="K28" i="66"/>
  <c r="K27" i="66"/>
  <c r="K26" i="66"/>
  <c r="K25" i="66"/>
  <c r="K24" i="66"/>
  <c r="K23" i="66"/>
  <c r="K22" i="66"/>
  <c r="K21" i="66"/>
  <c r="K20" i="66"/>
  <c r="K19" i="66"/>
  <c r="K17" i="66"/>
  <c r="K16" i="66"/>
  <c r="K15" i="66"/>
  <c r="K14" i="66"/>
  <c r="K13" i="66"/>
  <c r="K12" i="66"/>
  <c r="K11" i="66"/>
  <c r="K10" i="66"/>
  <c r="K9" i="66"/>
  <c r="K8" i="66"/>
  <c r="K7" i="66"/>
  <c r="K5" i="66"/>
  <c r="K4" i="66"/>
  <c r="K3" i="66"/>
  <c r="K54" i="65"/>
  <c r="K53" i="65"/>
  <c r="K76" i="65"/>
  <c r="K75" i="65"/>
  <c r="K78" i="64"/>
  <c r="K77" i="64"/>
  <c r="K77" i="63"/>
  <c r="K76" i="63"/>
  <c r="I60" i="65"/>
  <c r="K60" i="65"/>
  <c r="I4" i="65"/>
  <c r="K4" i="65"/>
  <c r="K69" i="65"/>
  <c r="K89" i="65"/>
  <c r="K88" i="65"/>
  <c r="K86" i="65"/>
  <c r="K85" i="65"/>
  <c r="K82" i="65"/>
  <c r="K81" i="65"/>
  <c r="K80" i="65"/>
  <c r="K79" i="65"/>
  <c r="K74" i="65"/>
  <c r="K73" i="65"/>
  <c r="K71" i="65"/>
  <c r="K70" i="65"/>
  <c r="K67" i="65"/>
  <c r="K66" i="65"/>
  <c r="K59" i="65"/>
  <c r="K61" i="65"/>
  <c r="K62" i="65"/>
  <c r="K63" i="65"/>
  <c r="K64" i="65"/>
  <c r="K65" i="65"/>
  <c r="K68" i="65"/>
  <c r="K72" i="65"/>
  <c r="K77" i="65"/>
  <c r="K78" i="65"/>
  <c r="K87" i="65"/>
  <c r="K90" i="65"/>
  <c r="K58" i="65"/>
  <c r="K57" i="65"/>
  <c r="K84" i="65"/>
  <c r="K83" i="65"/>
  <c r="K42" i="65"/>
  <c r="I25" i="65"/>
  <c r="K25" i="65"/>
  <c r="I30" i="65"/>
  <c r="K30" i="65"/>
  <c r="K22" i="65"/>
  <c r="K14" i="65"/>
  <c r="I6" i="65"/>
  <c r="K6" i="65"/>
  <c r="K7" i="65"/>
  <c r="K8" i="65"/>
  <c r="K9" i="65"/>
  <c r="K5" i="65"/>
  <c r="K10" i="65"/>
  <c r="K11" i="65"/>
  <c r="K12" i="65"/>
  <c r="K13" i="65"/>
  <c r="K15" i="65"/>
  <c r="K16" i="65"/>
  <c r="K17" i="65"/>
  <c r="K18" i="65"/>
  <c r="K19" i="65"/>
  <c r="K20" i="65"/>
  <c r="K21" i="65"/>
  <c r="K23" i="65"/>
  <c r="K24" i="65"/>
  <c r="K26" i="65"/>
  <c r="K27" i="65"/>
  <c r="K28" i="65"/>
  <c r="K29" i="65"/>
  <c r="K31" i="65"/>
  <c r="K32" i="65"/>
  <c r="K33" i="65"/>
  <c r="K34" i="65"/>
  <c r="K35" i="65"/>
  <c r="K36" i="65"/>
  <c r="K37" i="65"/>
  <c r="K38" i="65"/>
  <c r="K39" i="65"/>
  <c r="K40" i="65"/>
  <c r="K41" i="65"/>
  <c r="K43" i="65"/>
  <c r="K44" i="65"/>
  <c r="K45" i="65"/>
  <c r="K46" i="65"/>
  <c r="K47" i="65"/>
  <c r="K48" i="65"/>
  <c r="K49" i="65"/>
  <c r="K50" i="65"/>
  <c r="K51" i="65"/>
  <c r="K52" i="65"/>
  <c r="K55" i="65"/>
  <c r="K56" i="65"/>
  <c r="I3" i="65"/>
  <c r="K3" i="65"/>
  <c r="I2" i="65"/>
  <c r="K2" i="65"/>
  <c r="L94" i="64"/>
  <c r="I2" i="64"/>
  <c r="I94" i="64"/>
  <c r="K2" i="64"/>
  <c r="I4" i="64"/>
  <c r="K4" i="64"/>
  <c r="I25" i="64"/>
  <c r="K25" i="64"/>
  <c r="I5" i="64"/>
  <c r="I9" i="64"/>
  <c r="K9" i="64"/>
  <c r="I6" i="64"/>
  <c r="K6" i="64"/>
  <c r="K47" i="64"/>
  <c r="J94" i="64"/>
  <c r="H94" i="64"/>
  <c r="K79" i="64"/>
  <c r="K60" i="64"/>
  <c r="K80" i="64"/>
  <c r="K74" i="64"/>
  <c r="K59" i="64"/>
  <c r="K56" i="64"/>
  <c r="K55" i="64"/>
  <c r="K61" i="64"/>
  <c r="K92" i="64"/>
  <c r="K91" i="64"/>
  <c r="K89" i="64"/>
  <c r="K88" i="64"/>
  <c r="K86" i="64"/>
  <c r="K85" i="64"/>
  <c r="K84" i="64"/>
  <c r="K83" i="64"/>
  <c r="K82" i="64"/>
  <c r="K81" i="64"/>
  <c r="K76" i="64"/>
  <c r="K75" i="64"/>
  <c r="K73" i="64"/>
  <c r="K72" i="64"/>
  <c r="K70" i="64"/>
  <c r="K68" i="64"/>
  <c r="K67" i="64"/>
  <c r="K66" i="64"/>
  <c r="K58" i="64"/>
  <c r="K57" i="64"/>
  <c r="K53" i="64"/>
  <c r="K52" i="64"/>
  <c r="K51" i="64"/>
  <c r="K69" i="64"/>
  <c r="K93" i="64"/>
  <c r="K90" i="64"/>
  <c r="K87" i="64"/>
  <c r="K71" i="64"/>
  <c r="K65" i="64"/>
  <c r="K64" i="64"/>
  <c r="K63" i="64"/>
  <c r="K62" i="64"/>
  <c r="K54" i="64"/>
  <c r="K48" i="64"/>
  <c r="K44" i="64"/>
  <c r="K45" i="64"/>
  <c r="K43" i="64"/>
  <c r="K42" i="64"/>
  <c r="K46" i="64"/>
  <c r="K50" i="64"/>
  <c r="K49" i="64"/>
  <c r="K21" i="64"/>
  <c r="K20" i="64"/>
  <c r="K30" i="64"/>
  <c r="K18" i="64"/>
  <c r="K16" i="64"/>
  <c r="K17" i="64"/>
  <c r="K15" i="64"/>
  <c r="K19" i="64"/>
  <c r="K14" i="64"/>
  <c r="K13" i="64"/>
  <c r="K37" i="64"/>
  <c r="K33" i="64"/>
  <c r="K26" i="64"/>
  <c r="K23" i="64"/>
  <c r="K40" i="64"/>
  <c r="K34" i="64"/>
  <c r="K22" i="64"/>
  <c r="K38" i="64"/>
  <c r="K36" i="64"/>
  <c r="K24" i="64"/>
  <c r="K35" i="64"/>
  <c r="K27" i="64"/>
  <c r="K32" i="64"/>
  <c r="K31" i="64"/>
  <c r="K29" i="64"/>
  <c r="K28" i="64"/>
  <c r="K41" i="64"/>
  <c r="K39" i="64"/>
  <c r="K12" i="64"/>
  <c r="K11" i="64"/>
  <c r="K10" i="64"/>
  <c r="K8" i="64"/>
  <c r="K7" i="64"/>
  <c r="K3" i="64"/>
  <c r="I6" i="63"/>
  <c r="K6" i="63"/>
  <c r="K47" i="63"/>
  <c r="K22" i="63"/>
  <c r="K25" i="63"/>
  <c r="I4" i="63"/>
  <c r="K4" i="63"/>
  <c r="I2" i="63"/>
  <c r="I95" i="63"/>
  <c r="J95" i="63"/>
  <c r="H95" i="63"/>
  <c r="K80" i="63"/>
  <c r="K60" i="63"/>
  <c r="K81" i="63"/>
  <c r="K75" i="63"/>
  <c r="K59" i="63"/>
  <c r="K56" i="63"/>
  <c r="K55" i="63"/>
  <c r="K61" i="63"/>
  <c r="K93" i="63"/>
  <c r="K92" i="63"/>
  <c r="K90" i="63"/>
  <c r="K89" i="63"/>
  <c r="K87" i="63"/>
  <c r="K86" i="63"/>
  <c r="K85" i="63"/>
  <c r="K84" i="63"/>
  <c r="K83" i="63"/>
  <c r="K82" i="63"/>
  <c r="K79" i="63"/>
  <c r="K78" i="63"/>
  <c r="K74" i="63"/>
  <c r="K73" i="63"/>
  <c r="K71" i="63"/>
  <c r="K69" i="63"/>
  <c r="K68" i="63"/>
  <c r="K67" i="63"/>
  <c r="K58" i="63"/>
  <c r="K57" i="63"/>
  <c r="K53" i="63"/>
  <c r="K52" i="63"/>
  <c r="K51" i="63"/>
  <c r="K70" i="63"/>
  <c r="K94" i="63"/>
  <c r="K91" i="63"/>
  <c r="K88" i="63"/>
  <c r="K72" i="63"/>
  <c r="K66" i="63"/>
  <c r="K65" i="63"/>
  <c r="K64" i="63"/>
  <c r="K63" i="63"/>
  <c r="K62" i="63"/>
  <c r="K54" i="63"/>
  <c r="K49" i="63"/>
  <c r="K44" i="63"/>
  <c r="K45" i="63"/>
  <c r="K43" i="63"/>
  <c r="K42" i="63"/>
  <c r="K46" i="63"/>
  <c r="K50" i="63"/>
  <c r="K48" i="63"/>
  <c r="K21" i="63"/>
  <c r="K20" i="63"/>
  <c r="K30" i="63"/>
  <c r="K18" i="63"/>
  <c r="K16" i="63"/>
  <c r="K17" i="63"/>
  <c r="K15" i="63"/>
  <c r="K19" i="63"/>
  <c r="K14" i="63"/>
  <c r="K13" i="63"/>
  <c r="K37" i="63"/>
  <c r="K33" i="63"/>
  <c r="K26" i="63"/>
  <c r="K23" i="63"/>
  <c r="K40" i="63"/>
  <c r="K34" i="63"/>
  <c r="K38" i="63"/>
  <c r="K36" i="63"/>
  <c r="K24" i="63"/>
  <c r="K35" i="63"/>
  <c r="K27" i="63"/>
  <c r="K32" i="63"/>
  <c r="K31" i="63"/>
  <c r="K29" i="63"/>
  <c r="K28" i="63"/>
  <c r="K41" i="63"/>
  <c r="K39" i="63"/>
  <c r="K12" i="63"/>
  <c r="K11" i="63"/>
  <c r="K10" i="63"/>
  <c r="K9" i="63"/>
  <c r="K8" i="63"/>
  <c r="K7" i="63"/>
  <c r="K5" i="63"/>
  <c r="K3" i="63"/>
  <c r="K2" i="63"/>
  <c r="I4" i="62"/>
  <c r="K4" i="62"/>
  <c r="K92" i="62"/>
  <c r="I3" i="62"/>
  <c r="I92" i="62"/>
  <c r="J92" i="62"/>
  <c r="I2" i="62"/>
  <c r="K2" i="62"/>
  <c r="I5" i="62"/>
  <c r="K5" i="62"/>
  <c r="K6" i="62"/>
  <c r="K7" i="62"/>
  <c r="K8" i="62"/>
  <c r="K9" i="62"/>
  <c r="K10" i="62"/>
  <c r="K11" i="62"/>
  <c r="K12" i="62"/>
  <c r="K39" i="62"/>
  <c r="K41" i="62"/>
  <c r="K28" i="62"/>
  <c r="K29" i="62"/>
  <c r="K31" i="62"/>
  <c r="K32" i="62"/>
  <c r="K27" i="62"/>
  <c r="K35" i="62"/>
  <c r="K24" i="62"/>
  <c r="K36" i="62"/>
  <c r="K38" i="62"/>
  <c r="K22" i="62"/>
  <c r="K34" i="62"/>
  <c r="K40" i="62"/>
  <c r="K23" i="62"/>
  <c r="K26" i="62"/>
  <c r="K33" i="62"/>
  <c r="K37" i="62"/>
  <c r="K13" i="62"/>
  <c r="K14" i="62"/>
  <c r="K19" i="62"/>
  <c r="K15" i="62"/>
  <c r="K17" i="62"/>
  <c r="K16" i="62"/>
  <c r="K18" i="62"/>
  <c r="K30" i="62"/>
  <c r="K20" i="62"/>
  <c r="K21" i="62"/>
  <c r="K47" i="62"/>
  <c r="K49" i="62"/>
  <c r="K46" i="62"/>
  <c r="K42" i="62"/>
  <c r="K43" i="62"/>
  <c r="K45" i="62"/>
  <c r="K44" i="62"/>
  <c r="K48" i="62"/>
  <c r="K53" i="62"/>
  <c r="K61" i="62"/>
  <c r="K62" i="62"/>
  <c r="K63" i="62"/>
  <c r="K64" i="62"/>
  <c r="K65" i="62"/>
  <c r="K71" i="62"/>
  <c r="K85" i="62"/>
  <c r="K88" i="62"/>
  <c r="K91" i="62"/>
  <c r="K69" i="62"/>
  <c r="K50" i="62"/>
  <c r="K51" i="62"/>
  <c r="K52" i="62"/>
  <c r="K56" i="62"/>
  <c r="K57" i="62"/>
  <c r="K66" i="62"/>
  <c r="K67" i="62"/>
  <c r="K68" i="62"/>
  <c r="K70" i="62"/>
  <c r="K72" i="62"/>
  <c r="K73" i="62"/>
  <c r="K75" i="62"/>
  <c r="K76" i="62"/>
  <c r="K79" i="62"/>
  <c r="K80" i="62"/>
  <c r="K81" i="62"/>
  <c r="K82" i="62"/>
  <c r="K83" i="62"/>
  <c r="K84" i="62"/>
  <c r="K86" i="62"/>
  <c r="K87" i="62"/>
  <c r="K89" i="62"/>
  <c r="K90" i="62"/>
  <c r="K60" i="62"/>
  <c r="K54" i="62"/>
  <c r="K55" i="62"/>
  <c r="K58" i="62"/>
  <c r="K74" i="62"/>
  <c r="K78" i="62"/>
  <c r="K59" i="62"/>
  <c r="K77" i="62"/>
  <c r="H92" i="62"/>
  <c r="K3" i="62"/>
  <c r="K5" i="64"/>
  <c r="K62" i="69"/>
  <c r="I62" i="69"/>
  <c r="K95" i="63"/>
  <c r="K94" i="64"/>
  <c r="K3" i="67"/>
  <c r="K65" i="67"/>
  <c r="K2" i="71"/>
  <c r="K4" i="72"/>
  <c r="I61" i="70"/>
  <c r="I61" i="74" l="1"/>
</calcChain>
</file>

<file path=xl/sharedStrings.xml><?xml version="1.0" encoding="utf-8"?>
<sst xmlns="http://schemas.openxmlformats.org/spreadsheetml/2006/main" count="5732" uniqueCount="365">
  <si>
    <t>TNS Master</t>
  </si>
  <si>
    <t>Presidente</t>
  </si>
  <si>
    <t>E 14</t>
  </si>
  <si>
    <t>E 13</t>
  </si>
  <si>
    <t>TNS Pleno</t>
  </si>
  <si>
    <t>SEFIN</t>
  </si>
  <si>
    <t>40h/sem</t>
  </si>
  <si>
    <t>SETIC</t>
  </si>
  <si>
    <t>SEAPC</t>
  </si>
  <si>
    <t>SECON</t>
  </si>
  <si>
    <t>ATA II</t>
  </si>
  <si>
    <t>B 03</t>
  </si>
  <si>
    <t>TNS Sênior</t>
  </si>
  <si>
    <t>AJUR</t>
  </si>
  <si>
    <t>30h/sem</t>
  </si>
  <si>
    <t>25h/sem</t>
  </si>
  <si>
    <t>Ramiro Wahrhaftig</t>
  </si>
  <si>
    <t>Gerson Koch</t>
  </si>
  <si>
    <t>Nilceu Jacob Deitos</t>
  </si>
  <si>
    <t>Deise Elenice Bajerski Pigatto</t>
  </si>
  <si>
    <t>Marcelo Barao Cabral</t>
  </si>
  <si>
    <t>Joana O. Chrestenzen</t>
  </si>
  <si>
    <t>Fernanda Carine Scheidt</t>
  </si>
  <si>
    <t>Tarcisio Lindislei P. Batalhoto</t>
  </si>
  <si>
    <t>Simone F. Da Silva Cardoso</t>
  </si>
  <si>
    <t>Giselle G. Muller Gonçalves</t>
  </si>
  <si>
    <t>Marly Terezinha Barao</t>
  </si>
  <si>
    <t>Vanessa Costa Bruzetti</t>
  </si>
  <si>
    <t>Sueli Pires</t>
  </si>
  <si>
    <t>Edson Smith</t>
  </si>
  <si>
    <t>Eny Rigoni Chiesorin</t>
  </si>
  <si>
    <t>Celia de Oliveira Corso</t>
  </si>
  <si>
    <t>Luis Guilherme B. Goetzke</t>
  </si>
  <si>
    <t>Diego Iwankio</t>
  </si>
  <si>
    <t>Joelson Miranda</t>
  </si>
  <si>
    <t>Vanessa Rita Barazzetti</t>
  </si>
  <si>
    <t>Ticiane B. Galdino da Silva</t>
  </si>
  <si>
    <t>Monica Mazzei Florecki</t>
  </si>
  <si>
    <t>Guilherme Pelanda Onofre</t>
  </si>
  <si>
    <t>Lays Maria Freitas Netto</t>
  </si>
  <si>
    <t>Maria Isabel Gaidex</t>
  </si>
  <si>
    <t>Willian Rodrigo Joanico</t>
  </si>
  <si>
    <t>Bolsista</t>
  </si>
  <si>
    <t>Jornalista</t>
  </si>
  <si>
    <t>Advogado</t>
  </si>
  <si>
    <t>PORTAL DA TRANSPARÊNCIA DA FUNDAÇÃO ARAUCÁRIA</t>
  </si>
  <si>
    <t>__________________________________________</t>
  </si>
  <si>
    <t>Luis Márcio Spinosa</t>
  </si>
  <si>
    <t>SETORES</t>
  </si>
  <si>
    <t>Setor de Convênios</t>
  </si>
  <si>
    <t>Assessoria Jurídica</t>
  </si>
  <si>
    <t>ARI</t>
  </si>
  <si>
    <t>CARGOS</t>
  </si>
  <si>
    <t>Técnico de Nível Superior - Master</t>
  </si>
  <si>
    <t>TNS III</t>
  </si>
  <si>
    <t>TNS II</t>
  </si>
  <si>
    <t>Técnico de Nível Superior - Sênior</t>
  </si>
  <si>
    <t>TNS I</t>
  </si>
  <si>
    <t>Técnico de Nível Superior - Pleno</t>
  </si>
  <si>
    <t xml:space="preserve">ATA I </t>
  </si>
  <si>
    <t>BOLSAS</t>
  </si>
  <si>
    <t>Programa de Qualificação para Exportação (Convênio: Agência Brasileira de Promoção de Exportações - APEX)</t>
  </si>
  <si>
    <t>Programa de Apoio ao Sistema Regional de Inovação do Norte Pioneiro do Estado do Paraná (Parceria: Sebrae PR)</t>
  </si>
  <si>
    <t>Programa Paranaense de Apoio à Agropesquisa e Formação Aplicada em Rede (Parceria: Senar-PR)</t>
  </si>
  <si>
    <t>Programa Sinapse da Inovação Paraná (Contrato: CERTI)</t>
  </si>
  <si>
    <t>OUTROS ÓRGÃOS</t>
  </si>
  <si>
    <t>SETI</t>
  </si>
  <si>
    <t>A Diretoria Executiva da Fundação Araucária de Apoio ao Desenvolvimento Científico e Tecnológico do Estado do Paraná, órgão da administração indireta do Governo do Estado do Paraná, vinculado à Secretaria de Ciência, Tecnologia e Ensino Superior do Estado do Paraná, em atenção à Lei Federal 13.460/2017 (Lei dos Direitos do Usuário de Serviços Públicos); Decreto Federal 8.777/2016 (Decreto dos Dados Abertos); Decreto Estadual 2.156/2015 (Decreto da Qualidade da Gestão Pública); Decreto Estadual 10.285/2014 (Decreto da Garantia de Acesso à Informação); Decreto Federal 7.724/2012 (Decreto da LAI); Lei Federal 12.527/2011 (Lei da LAI) e em conformidade com a Constituição do Estado do Paraná (Art. 234), divulga a Lista Funcional vigente, com as relações de funcionários, cargos e local de exercício das funções, conforme planilhas mensais, a seguir.</t>
  </si>
  <si>
    <t>Gerson Koch - Diretor de Administração e Finanças</t>
  </si>
  <si>
    <t>Luan Baptista da Silva</t>
  </si>
  <si>
    <t>Abimael Ortiz Barros</t>
  </si>
  <si>
    <t>Técnico</t>
  </si>
  <si>
    <t>Curitiba, 31 de janeiro de 2020.</t>
  </si>
  <si>
    <t>Salário Bruto (R$)</t>
  </si>
  <si>
    <t>Descontos (R$)</t>
  </si>
  <si>
    <t>Salário Líquido (R$)</t>
  </si>
  <si>
    <t>Analista</t>
  </si>
  <si>
    <t>Assistente</t>
  </si>
  <si>
    <t>Categoria Salarial</t>
  </si>
  <si>
    <t>Cargo</t>
  </si>
  <si>
    <t>Setor</t>
  </si>
  <si>
    <t>Função</t>
  </si>
  <si>
    <t>Regime de Horas</t>
  </si>
  <si>
    <t>Matrícula</t>
  </si>
  <si>
    <t>Observações</t>
  </si>
  <si>
    <t>Vencimentos (R$)</t>
  </si>
  <si>
    <t>C 05</t>
  </si>
  <si>
    <t>DEFA</t>
  </si>
  <si>
    <t>SERHU</t>
  </si>
  <si>
    <t>SECET</t>
  </si>
  <si>
    <t>SEADM</t>
  </si>
  <si>
    <t>ACOM</t>
  </si>
  <si>
    <t xml:space="preserve">DEMONSTRATIVO FUNCIONAL </t>
  </si>
  <si>
    <t>Assessoria de Comunicação</t>
  </si>
  <si>
    <t>Assessoria de Relações Institucionais</t>
  </si>
  <si>
    <t>Setor de Inovação</t>
  </si>
  <si>
    <t>Setor de Recursos Humanos</t>
  </si>
  <si>
    <t>Setor de Tecnologia da Informação e Comunicação</t>
  </si>
  <si>
    <t>Senar-PR</t>
  </si>
  <si>
    <t>Sinapse</t>
  </si>
  <si>
    <t>Startups</t>
  </si>
  <si>
    <t>GF 2</t>
  </si>
  <si>
    <t>Total</t>
  </si>
  <si>
    <t>Setor de Análise de Prestações de Contas</t>
  </si>
  <si>
    <t>Caroline Da Rocha Franco</t>
  </si>
  <si>
    <t>Mariuse Buczak Rothemburg</t>
  </si>
  <si>
    <t>Deyvid Oliveira dos Anjos</t>
  </si>
  <si>
    <t>Barbara Sayuri Poffo Taniguti</t>
  </si>
  <si>
    <t>Mayumi Seto Takeguma</t>
  </si>
  <si>
    <t>Jossiane Carla Gazzoni</t>
  </si>
  <si>
    <t>B 04</t>
  </si>
  <si>
    <t>C 08</t>
  </si>
  <si>
    <t>D 02</t>
  </si>
  <si>
    <t>B 05</t>
  </si>
  <si>
    <t>C 01</t>
  </si>
  <si>
    <t>Contador</t>
  </si>
  <si>
    <t>Contadora</t>
  </si>
  <si>
    <t>C 06</t>
  </si>
  <si>
    <t>D 06</t>
  </si>
  <si>
    <t>Estagiária</t>
  </si>
  <si>
    <t>Estagiário</t>
  </si>
  <si>
    <t>Bolsa Auxílio + Auxílio Transporte</t>
  </si>
  <si>
    <t>Leticia Geovanna Andrade Silva</t>
  </si>
  <si>
    <t>Sonia Regina Mitczuk</t>
  </si>
  <si>
    <t>PEIEX</t>
  </si>
  <si>
    <t>Anna Flávia Pigozzo Fedatto</t>
  </si>
  <si>
    <t>Monitor</t>
  </si>
  <si>
    <t>Tiago Alves Silva</t>
  </si>
  <si>
    <t>Bruno Aron Breda</t>
  </si>
  <si>
    <t>Renata Felippi Chiella Heydt</t>
  </si>
  <si>
    <t>Luiz Otavio Moreira de Sa</t>
  </si>
  <si>
    <t>Maria Aparecida da Silva Santos</t>
  </si>
  <si>
    <t>Ramon Izabelino Gonzalez Nunez</t>
  </si>
  <si>
    <t>Luciana Maria Negrão Gandra Andreguetto</t>
  </si>
  <si>
    <t>Coordenadora</t>
  </si>
  <si>
    <t>Evely Fardin dos Santos</t>
  </si>
  <si>
    <t>SENAPI</t>
  </si>
  <si>
    <t>SINOV</t>
  </si>
  <si>
    <t>GCTI</t>
  </si>
  <si>
    <t>Setor dos Novos Arranjos de Pesquisa e Inovação</t>
  </si>
  <si>
    <t>Cleverson Vitorio Andreoli</t>
  </si>
  <si>
    <t>SENAR</t>
  </si>
  <si>
    <t>Katiucia Fernanda Ribeiro Batista deCastro</t>
  </si>
  <si>
    <t>B 06</t>
  </si>
  <si>
    <t>Apoio</t>
  </si>
  <si>
    <t>Gerência de Ciência, Tecnologia e Inovação</t>
  </si>
  <si>
    <t xml:space="preserve">Setor de Apoio Administrativo </t>
  </si>
  <si>
    <t xml:space="preserve">Setor de Ciência e Tecnologia </t>
  </si>
  <si>
    <t>Fernanda Palhano Vieira</t>
  </si>
  <si>
    <t>Thayná Cleo Pelozi Cardoso dos Reis</t>
  </si>
  <si>
    <t>Luan Eduardo Albrecht</t>
  </si>
  <si>
    <t>C 13</t>
  </si>
  <si>
    <t>Pro-Labore + Diárias</t>
  </si>
  <si>
    <t>C 09</t>
  </si>
  <si>
    <t>Nathali Colly dos Santos Gonçalves</t>
  </si>
  <si>
    <t>B05</t>
  </si>
  <si>
    <t>Eliane Segati Rios</t>
  </si>
  <si>
    <t>Diárias</t>
  </si>
  <si>
    <t>Geovanna Rubia Troller</t>
  </si>
  <si>
    <t>Wilson Pereira da Silva</t>
  </si>
  <si>
    <t>Antony Henrique Bresolin</t>
  </si>
  <si>
    <t>Emanuelli Wisnieski Daniel</t>
  </si>
  <si>
    <t>Venicius rocha Dobler</t>
  </si>
  <si>
    <t>Luiz Gusavo Marques Colognese</t>
  </si>
  <si>
    <t>Thays Aparecida Garbin de Oliveira</t>
  </si>
  <si>
    <t>BIOPARK</t>
  </si>
  <si>
    <t>C 07</t>
  </si>
  <si>
    <t>Cristianne Cordeiro Nascimento</t>
  </si>
  <si>
    <t>Julia Maria Brusco Gomes</t>
  </si>
  <si>
    <t>Roberta Chamberlain</t>
  </si>
  <si>
    <t>Heloisa Peracoli Bonini</t>
  </si>
  <si>
    <t>Jorge Augusto Wilchen</t>
  </si>
  <si>
    <t>Research</t>
  </si>
  <si>
    <t>Debora de Mello Gonçales Sant' Ana</t>
  </si>
  <si>
    <t>Linnyer Beatriz Ruiz Aylon</t>
  </si>
  <si>
    <t>Bolsa - Programa Iniciação Científica BIOPARK</t>
  </si>
  <si>
    <t xml:space="preserve">Bolsa - Programa Senar-PR </t>
  </si>
  <si>
    <t>C 02</t>
  </si>
  <si>
    <t>Deborah Bernett Leal da Silva</t>
  </si>
  <si>
    <t>Eduarda Calisto de Oliveira</t>
  </si>
  <si>
    <t>Priscila Antunes Tsupal</t>
  </si>
  <si>
    <t xml:space="preserve">Bolsa - Programa Napi Gestão/Difusão CT&amp;I </t>
  </si>
  <si>
    <t xml:space="preserve">Cleber Prechlak </t>
  </si>
  <si>
    <t>Bolsa - Programa PEIEX -  FA</t>
  </si>
  <si>
    <t>Bolsa - Programa PEIEX - APEX</t>
  </si>
  <si>
    <t>Fátima Aparecida da Cruz Padoan</t>
  </si>
  <si>
    <t>D.5</t>
  </si>
  <si>
    <t>D.6</t>
  </si>
  <si>
    <t>D.7</t>
  </si>
  <si>
    <t>Gerência</t>
  </si>
  <si>
    <t>D.9</t>
  </si>
  <si>
    <t>Armando Heilmann</t>
  </si>
  <si>
    <t>Awdry Feisser Miquelin</t>
  </si>
  <si>
    <t>Caroline Coradassi Almeida</t>
  </si>
  <si>
    <t>Marcia Maria Fernandes</t>
  </si>
  <si>
    <t>Nilson Cesar Bertoli</t>
  </si>
  <si>
    <t xml:space="preserve">Julio Cezar Bittencourt Silva </t>
  </si>
  <si>
    <t>Rosana Malheiros Gaertner</t>
  </si>
  <si>
    <t>Pro-Labore + Adic 1/3 Férias</t>
  </si>
  <si>
    <t>B 10</t>
  </si>
  <si>
    <t>Isadora Thomasi Rauchbach Padilha</t>
  </si>
  <si>
    <t xml:space="preserve">20% do GF2 + Diárias </t>
  </si>
  <si>
    <t xml:space="preserve">20% do GF2 </t>
  </si>
  <si>
    <t>Salário + Férias</t>
  </si>
  <si>
    <t>Salário + Férias +Gratificação + Reembolso</t>
  </si>
  <si>
    <t>Salário + Gratificação + Férias</t>
  </si>
  <si>
    <t>Salário + Gratificação + Férias + Abono Férias</t>
  </si>
  <si>
    <t>Salário + Gratificação + Reembolso + Férias</t>
  </si>
  <si>
    <t>Salário + Reembolso + Férias</t>
  </si>
  <si>
    <t>Salário</t>
  </si>
  <si>
    <t>Pro-Labore</t>
  </si>
  <si>
    <t>20% do GF2 + Diarias</t>
  </si>
  <si>
    <t>Salário + Reembolso</t>
  </si>
  <si>
    <t xml:space="preserve">Salário </t>
  </si>
  <si>
    <t>Salário + Gratificação</t>
  </si>
  <si>
    <t xml:space="preserve">Salário + Gratificação </t>
  </si>
  <si>
    <t xml:space="preserve">Salário + Gratificação + Reembolso </t>
  </si>
  <si>
    <t xml:space="preserve">Salário + Reembolso </t>
  </si>
  <si>
    <t>Salário + Gratificação + Reembolso</t>
  </si>
  <si>
    <t>Matheus Rezende Bueno</t>
  </si>
  <si>
    <t>Mariana Lazier Sarturi</t>
  </si>
  <si>
    <t>Luiz Gustavo Marques Colognese</t>
  </si>
  <si>
    <t>Salário + 1ª parcela 13º salário</t>
  </si>
  <si>
    <t>C02</t>
  </si>
  <si>
    <t>Salário + Gratificação + Diária</t>
  </si>
  <si>
    <t>AINTER</t>
  </si>
  <si>
    <t>RELAÇÃO FUNCIONAL</t>
  </si>
  <si>
    <t>1ª Parc. 13º Salário</t>
  </si>
  <si>
    <t>Assessoria de Internacionalização</t>
  </si>
  <si>
    <t>DAF</t>
  </si>
  <si>
    <t>DCTI</t>
  </si>
  <si>
    <t>GPED</t>
  </si>
  <si>
    <t>Diretoria de Administração e Finanças</t>
  </si>
  <si>
    <t>Diretoria de Ciência, Tecnologia e Inovação</t>
  </si>
  <si>
    <t>Gerência de Pesquisa e Desenvolvimento</t>
  </si>
  <si>
    <t xml:space="preserve">Assessora </t>
  </si>
  <si>
    <t>Diretoria</t>
  </si>
  <si>
    <t>APRES</t>
  </si>
  <si>
    <t>ADCTI</t>
  </si>
  <si>
    <t>Assessoria da DCTI</t>
  </si>
  <si>
    <t>Assessoria de Projetos da Presidência</t>
  </si>
  <si>
    <t>ACET</t>
  </si>
  <si>
    <t>UEF</t>
  </si>
  <si>
    <t>Unidade Executora do Fundo Paraná</t>
  </si>
  <si>
    <t>Secretaria de Ciência Tecnologia e Ensino Superior do Estado do Paraná</t>
  </si>
  <si>
    <t xml:space="preserve">AssessorIa de Ciência e Tecnologia </t>
  </si>
  <si>
    <t xml:space="preserve">Assistente Técnico-Administrativo 1 </t>
  </si>
  <si>
    <t xml:space="preserve">Assistente Técnico-Administrativo 2 </t>
  </si>
  <si>
    <t>NAPI</t>
  </si>
  <si>
    <t>Novos Arranjos de Pesquisa e Inovação</t>
  </si>
  <si>
    <t>Peiex</t>
  </si>
  <si>
    <t>Venicius Rocha Dobler</t>
  </si>
  <si>
    <t>Isadora Thomasi R. Padilha</t>
  </si>
  <si>
    <t>Nathali Colly dos S. Gonçalves</t>
  </si>
  <si>
    <t>Thayná Cleo Pelozi C. dos Reis</t>
  </si>
  <si>
    <t>Katiucia Fernanda R. B. de Castro</t>
  </si>
  <si>
    <t>Luciana Maria N. G. Andreguetto</t>
  </si>
  <si>
    <t>20% do GF2 + Diárias</t>
  </si>
  <si>
    <t>Salário + Ressarcimento + Gratificação</t>
  </si>
  <si>
    <t>Salário + Férias + Abono Férias</t>
  </si>
  <si>
    <t>Salário + Gratificação + Diárias</t>
  </si>
  <si>
    <t>Marcio Roberto Santos</t>
  </si>
  <si>
    <t>Adriana Scaramuzza de Noronha</t>
  </si>
  <si>
    <t>Bolsa + Auxílio Transporte</t>
  </si>
  <si>
    <t>Bolsa - Programa Senar-PR + Diária</t>
  </si>
  <si>
    <t>Pro-Labore + Diárias + Reembolso Plano Saúde</t>
  </si>
  <si>
    <t>Salário + Reembolso Plano Saúde</t>
  </si>
  <si>
    <t>Salário + Reemmbolso Plano de Saúde + Curso + Gratificação</t>
  </si>
  <si>
    <t>Salário + Reembolso Plano de Saúde + Gratificação</t>
  </si>
  <si>
    <t>Salário + Reembolso Plano de Saúde</t>
  </si>
  <si>
    <t>D 08</t>
  </si>
  <si>
    <t>D 03</t>
  </si>
  <si>
    <t>20% do GF2</t>
  </si>
  <si>
    <t>Deivd Martins da Silva</t>
  </si>
  <si>
    <t>Emily Sthefanny de Souza Reis</t>
  </si>
  <si>
    <t>Anna Ruth Lima</t>
  </si>
  <si>
    <t>Veronica Kujavski Klondatsch</t>
  </si>
  <si>
    <t>Matheus Camargo Pereira</t>
  </si>
  <si>
    <t>Salário + Reemmbolso Plano de Saúde + Gratificação</t>
  </si>
  <si>
    <t>SECRETARIA</t>
  </si>
  <si>
    <t>Salário + Diárias</t>
  </si>
  <si>
    <t>Salário + Gratificação + diária</t>
  </si>
  <si>
    <t>Salário + Ressarcimento + Gratificação + Diária</t>
  </si>
  <si>
    <t>Salário + Reembolso Plano de Saúde + Gratificação + Diária</t>
  </si>
  <si>
    <t>Rescisão</t>
  </si>
  <si>
    <t>Salário + Reembolso Plano Saúde + diária</t>
  </si>
  <si>
    <t>C 04</t>
  </si>
  <si>
    <t>D 05</t>
  </si>
  <si>
    <t>B 15</t>
  </si>
  <si>
    <t>D 04</t>
  </si>
  <si>
    <t>E 04</t>
  </si>
  <si>
    <t>E 01</t>
  </si>
  <si>
    <t>D 07</t>
  </si>
  <si>
    <t>B 12</t>
  </si>
  <si>
    <t>C 03</t>
  </si>
  <si>
    <t>B 14</t>
  </si>
  <si>
    <t>TNS Senior</t>
  </si>
  <si>
    <t>Salário + Gratificação + Adic Graduação e Responsabilidade</t>
  </si>
  <si>
    <t>Salário + Reembolso Plano Saúde + Férias</t>
  </si>
  <si>
    <t>Salário + Reembolso Plano de Saúde + Férias</t>
  </si>
  <si>
    <t>Salário + Reembolso Plano de Saúde + Adic Graduação</t>
  </si>
  <si>
    <t>Salário + Ressarcimento + Gratificação + Férias + Abono Férias</t>
  </si>
  <si>
    <t>Salário + Gratificação + Adic. Graduação e Responsabilidade</t>
  </si>
  <si>
    <t>Salário + Férias + Adic de Graduação</t>
  </si>
  <si>
    <t xml:space="preserve">Salário + Férias </t>
  </si>
  <si>
    <t>Salário + Gratificação + Férias + Abono Férias + Adic de graduação e Resposabilidade</t>
  </si>
  <si>
    <t>Salário +Adic de Graduação</t>
  </si>
  <si>
    <t xml:space="preserve">Salário + Reembolso + Férias </t>
  </si>
  <si>
    <t>Salário + Adic de Graduação</t>
  </si>
  <si>
    <t>Salário + Reemmbolso Plano de Saúde</t>
  </si>
  <si>
    <t>Pro-Labore + Reembolso Plano Saúde</t>
  </si>
  <si>
    <t>Salário + Férias + Abono Pec Férias</t>
  </si>
  <si>
    <t>Salário + Reembolso Plano Saúde + Diária</t>
  </si>
  <si>
    <t>Salário + Gratificação + Abono Férias + Adic de graduação e Resposabilidade</t>
  </si>
  <si>
    <t xml:space="preserve">Salário + Reembolso Plano de Saúde + Gratificação + Férias + Abono Férias </t>
  </si>
  <si>
    <t>B 11</t>
  </si>
  <si>
    <t>PRES</t>
  </si>
  <si>
    <t>Diretor</t>
  </si>
  <si>
    <t>Gerente</t>
  </si>
  <si>
    <t>Relação Funcional</t>
  </si>
  <si>
    <t>Coordenador(a)</t>
  </si>
  <si>
    <t>Salário + Reembolso Pl. Saúde + Curso + Gratificação + Diárias</t>
  </si>
  <si>
    <t>Salário + Reembolso Pl. Saúde + Curso + Gratificação + Adic. Graduação e Responsabilidade</t>
  </si>
  <si>
    <t>Salário + Reembolso Pl.e Saúde + Curso + Gratificação + Adic. Graduação e Responsabilidade</t>
  </si>
  <si>
    <t>Setor Contábil-Financeiro</t>
  </si>
  <si>
    <t>SECRE</t>
  </si>
  <si>
    <t>Secretaria da Diretoria</t>
  </si>
  <si>
    <t>Celia de Oliveira Corso - SERHU</t>
  </si>
  <si>
    <t xml:space="preserve">Salário + Reembolso Plano de Saúde + Gratificação  </t>
  </si>
  <si>
    <t>Salário +  Adic de graduação + Adic de  Resposabilidade</t>
  </si>
  <si>
    <t>Salário + Gratificação + Adic Graduação + Adic de Responsabilidade</t>
  </si>
  <si>
    <t>Pro-Labore + Diárias + Reembolso Plano Saúde + Adic 1/3 Férias</t>
  </si>
  <si>
    <t>Vitor Yuji Kiemo</t>
  </si>
  <si>
    <t>Salário + Férias + Adic 1/3 Férias</t>
  </si>
  <si>
    <t>de</t>
  </si>
  <si>
    <t xml:space="preserve">Salário + Reembolso Plano de Saúde + Gratificação </t>
  </si>
  <si>
    <t>Salário + Gratificação + Adic Graduação</t>
  </si>
  <si>
    <t>Salário + Reembolso Plano de Saúde + Diária</t>
  </si>
  <si>
    <t>Bolsa + Auxílio Transporte + Recesso Remunerado - Desc Recisão</t>
  </si>
  <si>
    <t>Karin Regina Muller</t>
  </si>
  <si>
    <t>Natalia Peres Lopes</t>
  </si>
  <si>
    <t>Sofia Renosto dias de Almeida</t>
  </si>
  <si>
    <t>Pro-Labore + Reembolso Plano Saúde + Diárias + Adic 1/3 Férias</t>
  </si>
  <si>
    <t>Salário + Reembolso Pl. Saúde + Curso + Gratificação + Adic. Graduação e Responsabilidade + Diária</t>
  </si>
  <si>
    <t>Salário + Reembolso Plano de Saúde + Gratificação + Férias + Abono Pecnuário Férias</t>
  </si>
  <si>
    <t>Salário + Gratificação + Férias + Diária</t>
  </si>
  <si>
    <t>Salário + Gratificação + Adic Graduação e Responsabilidade + Férias + Diárias</t>
  </si>
  <si>
    <t>Salário + Gratificação + Adic Graduação + Férias</t>
  </si>
  <si>
    <t>Salário +  Adic de graduação + Adic de  Resposabilidade + Diária</t>
  </si>
  <si>
    <t>Estágio sem remuneração</t>
  </si>
  <si>
    <t>Salário + Diária</t>
  </si>
  <si>
    <t xml:space="preserve">Pro-Labore + Diárias + 2P 13º </t>
  </si>
  <si>
    <t>Pro-Labore + Diárias + Reembolso Plano Saúde + 2P 13º</t>
  </si>
  <si>
    <t>Salário + Adic de Graduação + Férias</t>
  </si>
  <si>
    <t>Salário + Adic de Graduação + Férias + Abono Pecuniário</t>
  </si>
  <si>
    <t>Salário + Gratificação + Adic Graduação e Responsabilidade + Diária</t>
  </si>
  <si>
    <t xml:space="preserve">Salário + Reembolso Plano de Saúde + Gratificação + Férias </t>
  </si>
  <si>
    <t>Salário + Reembolso Pl. Saúde + Curso + Gratificação + Adic. Graduação e Responsabilidade + Férias</t>
  </si>
  <si>
    <t>Lucas Henrique Kober</t>
  </si>
  <si>
    <t>Rescisão Contrato</t>
  </si>
  <si>
    <t>2ºP  13º Salário</t>
  </si>
  <si>
    <t xml:space="preserve">Pro-Labore + Diárias </t>
  </si>
  <si>
    <t>20% do GF2 + Diárias + 2P 13º</t>
  </si>
  <si>
    <t>20% do GF2 + 2P 13º</t>
  </si>
  <si>
    <t>20% do GF2 + Diárias + Adic  1/3 Férias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</si>
</sst>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00"/>
      <name val="Calibri"/>
      <family val="2"/>
    </font>
    <font>
      <sz val="8"/>
      <color rgb="FF000000"/>
      <name val="Calibri"/>
      <family val="2"/>
      <scheme val="minor"/>
    </font>
    <font>
      <b/>
      <i/>
      <sz val="6"/>
      <color theme="0"/>
      <name val="Calibri"/>
      <family val="2"/>
      <scheme val="minor"/>
    </font>
    <font>
      <i/>
      <sz val="6"/>
      <name val="Calibri"/>
      <family val="2"/>
      <scheme val="minor"/>
    </font>
    <font>
      <i/>
      <sz val="6"/>
      <color theme="1"/>
      <name val="Calibri"/>
      <family val="2"/>
      <scheme val="minor"/>
    </font>
    <font>
      <sz val="9"/>
      <name val="Calibri"/>
      <family val="2"/>
      <scheme val="minor"/>
    </font>
    <font>
      <b/>
      <i/>
      <sz val="7"/>
      <color theme="0"/>
      <name val="Calibri"/>
      <family val="2"/>
      <scheme val="minor"/>
    </font>
    <font>
      <i/>
      <sz val="7"/>
      <name val="Calibri"/>
      <family val="2"/>
      <scheme val="minor"/>
    </font>
    <font>
      <i/>
      <sz val="7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b/>
      <i/>
      <sz val="10"/>
      <color rgb="FFFFFFFF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0000"/>
        <bgColor rgb="FF000000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1" fillId="0" borderId="0" applyFont="0" applyFill="0" applyBorder="0" applyAlignment="0" applyProtection="0"/>
  </cellStyleXfs>
  <cellXfs count="42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2" borderId="4" xfId="0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/>
    <xf numFmtId="0" fontId="0" fillId="2" borderId="5" xfId="0" applyFill="1" applyBorder="1"/>
    <xf numFmtId="0" fontId="6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right" vertic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3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1" fontId="8" fillId="3" borderId="0" xfId="2" applyNumberFormat="1" applyFont="1" applyFill="1" applyBorder="1" applyAlignment="1">
      <alignment horizontal="center" vertical="center"/>
    </xf>
    <xf numFmtId="1" fontId="8" fillId="4" borderId="0" xfId="2" applyNumberFormat="1" applyFont="1" applyFill="1" applyBorder="1" applyAlignment="1">
      <alignment horizontal="center" vertical="center"/>
    </xf>
    <xf numFmtId="1" fontId="8" fillId="5" borderId="0" xfId="2" applyNumberFormat="1" applyFont="1" applyFill="1" applyBorder="1" applyAlignment="1">
      <alignment horizontal="center" vertical="center"/>
    </xf>
    <xf numFmtId="1" fontId="8" fillId="6" borderId="0" xfId="2" applyNumberFormat="1" applyFont="1" applyFill="1" applyBorder="1" applyAlignment="1">
      <alignment horizontal="center" vertical="center"/>
    </xf>
    <xf numFmtId="49" fontId="9" fillId="7" borderId="0" xfId="0" applyNumberFormat="1" applyFont="1" applyFill="1" applyAlignment="1">
      <alignment horizontal="center" vertical="center"/>
    </xf>
    <xf numFmtId="0" fontId="9" fillId="7" borderId="0" xfId="0" applyFont="1" applyFill="1" applyAlignment="1">
      <alignment horizontal="center" vertical="center" wrapText="1"/>
    </xf>
    <xf numFmtId="0" fontId="9" fillId="7" borderId="0" xfId="0" applyFont="1" applyFill="1" applyAlignment="1">
      <alignment horizontal="center" vertical="center"/>
    </xf>
    <xf numFmtId="4" fontId="9" fillId="7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0" fillId="0" borderId="0" xfId="0" applyFont="1"/>
    <xf numFmtId="1" fontId="11" fillId="3" borderId="0" xfId="2" applyNumberFormat="1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1" fontId="11" fillId="4" borderId="0" xfId="2" applyNumberFormat="1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1" fontId="11" fillId="5" borderId="0" xfId="2" applyNumberFormat="1" applyFont="1" applyFill="1" applyBorder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1" fontId="11" fillId="6" borderId="0" xfId="2" applyNumberFormat="1" applyFont="1" applyFill="1" applyBorder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4" borderId="0" xfId="0" applyFont="1" applyFill="1"/>
    <xf numFmtId="0" fontId="10" fillId="3" borderId="0" xfId="0" applyFont="1" applyFill="1"/>
    <xf numFmtId="1" fontId="11" fillId="8" borderId="0" xfId="2" applyNumberFormat="1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0" fillId="8" borderId="0" xfId="0" applyFont="1" applyFill="1"/>
    <xf numFmtId="4" fontId="11" fillId="8" borderId="0" xfId="0" applyNumberFormat="1" applyFont="1" applyFill="1" applyAlignment="1">
      <alignment horizontal="center" vertical="center"/>
    </xf>
    <xf numFmtId="1" fontId="11" fillId="9" borderId="0" xfId="2" applyNumberFormat="1" applyFont="1" applyFill="1" applyBorder="1" applyAlignment="1">
      <alignment horizontal="center" vertical="center"/>
    </xf>
    <xf numFmtId="0" fontId="11" fillId="9" borderId="0" xfId="0" applyFont="1" applyFill="1" applyAlignment="1">
      <alignment horizontal="center" vertical="center"/>
    </xf>
    <xf numFmtId="0" fontId="10" fillId="9" borderId="0" xfId="0" applyFont="1" applyFill="1"/>
    <xf numFmtId="4" fontId="11" fillId="9" borderId="0" xfId="2" applyNumberFormat="1" applyFont="1" applyFill="1" applyBorder="1" applyAlignment="1">
      <alignment horizontal="right" vertical="center"/>
    </xf>
    <xf numFmtId="4" fontId="11" fillId="8" borderId="0" xfId="2" applyNumberFormat="1" applyFont="1" applyFill="1" applyBorder="1" applyAlignment="1">
      <alignment horizontal="right" vertical="center"/>
    </xf>
    <xf numFmtId="2" fontId="11" fillId="8" borderId="0" xfId="0" applyNumberFormat="1" applyFont="1" applyFill="1" applyAlignment="1">
      <alignment horizontal="right" wrapText="1"/>
    </xf>
    <xf numFmtId="4" fontId="11" fillId="3" borderId="0" xfId="2" applyNumberFormat="1" applyFont="1" applyFill="1" applyBorder="1" applyAlignment="1">
      <alignment horizontal="right" vertical="center"/>
    </xf>
    <xf numFmtId="2" fontId="11" fillId="3" borderId="0" xfId="0" applyNumberFormat="1" applyFont="1" applyFill="1" applyAlignment="1">
      <alignment horizontal="right" wrapText="1"/>
    </xf>
    <xf numFmtId="4" fontId="11" fillId="4" borderId="0" xfId="0" applyNumberFormat="1" applyFont="1" applyFill="1" applyAlignment="1">
      <alignment horizontal="right" wrapText="1"/>
    </xf>
    <xf numFmtId="4" fontId="11" fillId="4" borderId="0" xfId="2" applyNumberFormat="1" applyFont="1" applyFill="1" applyBorder="1" applyAlignment="1">
      <alignment horizontal="right" vertical="center"/>
    </xf>
    <xf numFmtId="2" fontId="11" fillId="4" borderId="0" xfId="0" applyNumberFormat="1" applyFont="1" applyFill="1" applyAlignment="1">
      <alignment horizontal="right" wrapText="1"/>
    </xf>
    <xf numFmtId="0" fontId="11" fillId="4" borderId="0" xfId="0" applyFont="1" applyFill="1" applyAlignment="1">
      <alignment horizontal="right" wrapText="1"/>
    </xf>
    <xf numFmtId="4" fontId="11" fillId="5" borderId="0" xfId="0" applyNumberFormat="1" applyFont="1" applyFill="1" applyAlignment="1">
      <alignment horizontal="right" vertical="center" wrapText="1"/>
    </xf>
    <xf numFmtId="4" fontId="11" fillId="5" borderId="0" xfId="2" applyNumberFormat="1" applyFont="1" applyFill="1" applyBorder="1" applyAlignment="1">
      <alignment horizontal="right" vertical="center"/>
    </xf>
    <xf numFmtId="4" fontId="11" fillId="5" borderId="0" xfId="0" applyNumberFormat="1" applyFont="1" applyFill="1" applyAlignment="1">
      <alignment horizontal="right" vertical="center"/>
    </xf>
    <xf numFmtId="4" fontId="11" fillId="6" borderId="0" xfId="2" applyNumberFormat="1" applyFont="1" applyFill="1" applyBorder="1" applyAlignment="1">
      <alignment horizontal="right" vertical="center"/>
    </xf>
    <xf numFmtId="4" fontId="11" fillId="6" borderId="0" xfId="0" applyNumberFormat="1" applyFont="1" applyFill="1" applyAlignment="1">
      <alignment horizontal="right" vertical="center"/>
    </xf>
    <xf numFmtId="2" fontId="11" fillId="6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0" fontId="3" fillId="7" borderId="0" xfId="0" applyFont="1" applyFill="1" applyAlignment="1">
      <alignment horizontal="center"/>
    </xf>
    <xf numFmtId="0" fontId="10" fillId="5" borderId="0" xfId="0" applyFont="1" applyFill="1"/>
    <xf numFmtId="0" fontId="10" fillId="6" borderId="0" xfId="0" applyFont="1" applyFill="1"/>
    <xf numFmtId="0" fontId="12" fillId="7" borderId="0" xfId="0" applyFont="1" applyFill="1" applyAlignment="1">
      <alignment horizontal="left" vertical="center"/>
    </xf>
    <xf numFmtId="0" fontId="12" fillId="7" borderId="0" xfId="0" applyFont="1" applyFill="1" applyAlignment="1">
      <alignment horizontal="center" vertical="center"/>
    </xf>
    <xf numFmtId="4" fontId="12" fillId="7" borderId="0" xfId="0" applyNumberFormat="1" applyFont="1" applyFill="1" applyAlignment="1">
      <alignment horizontal="right" vertical="center"/>
    </xf>
    <xf numFmtId="0" fontId="2" fillId="7" borderId="0" xfId="0" applyFont="1" applyFill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4" fontId="14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4" fontId="13" fillId="0" borderId="0" xfId="0" applyNumberFormat="1" applyFont="1" applyAlignment="1">
      <alignment horizontal="left" vertical="center"/>
    </xf>
    <xf numFmtId="0" fontId="0" fillId="6" borderId="0" xfId="0" applyFill="1"/>
    <xf numFmtId="0" fontId="0" fillId="5" borderId="0" xfId="0" applyFill="1"/>
    <xf numFmtId="0" fontId="0" fillId="4" borderId="0" xfId="0" applyFill="1"/>
    <xf numFmtId="0" fontId="0" fillId="3" borderId="0" xfId="0" applyFill="1"/>
    <xf numFmtId="1" fontId="8" fillId="8" borderId="0" xfId="2" applyNumberFormat="1" applyFont="1" applyFill="1" applyBorder="1" applyAlignment="1">
      <alignment horizontal="center" vertical="center"/>
    </xf>
    <xf numFmtId="0" fontId="8" fillId="8" borderId="0" xfId="0" applyFont="1" applyFill="1" applyAlignment="1">
      <alignment horizontal="center" vertical="center"/>
    </xf>
    <xf numFmtId="0" fontId="0" fillId="8" borderId="0" xfId="0" applyFill="1"/>
    <xf numFmtId="4" fontId="8" fillId="8" borderId="0" xfId="0" applyNumberFormat="1" applyFont="1" applyFill="1" applyAlignment="1">
      <alignment horizontal="center" vertical="center"/>
    </xf>
    <xf numFmtId="1" fontId="8" fillId="9" borderId="0" xfId="2" applyNumberFormat="1" applyFont="1" applyFill="1" applyBorder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0" fontId="0" fillId="9" borderId="0" xfId="0" applyFill="1"/>
    <xf numFmtId="0" fontId="15" fillId="9" borderId="0" xfId="0" applyFont="1" applyFill="1" applyAlignment="1">
      <alignment horizontal="left" vertical="center"/>
    </xf>
    <xf numFmtId="0" fontId="15" fillId="8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0" fontId="15" fillId="4" borderId="0" xfId="0" applyFont="1" applyFill="1" applyAlignment="1">
      <alignment horizontal="left" vertical="center"/>
    </xf>
    <xf numFmtId="0" fontId="15" fillId="5" borderId="0" xfId="0" applyFont="1" applyFill="1" applyAlignment="1">
      <alignment horizontal="left" vertical="center"/>
    </xf>
    <xf numFmtId="0" fontId="15" fillId="5" borderId="0" xfId="0" applyFont="1" applyFill="1" applyAlignment="1">
      <alignment horizontal="left"/>
    </xf>
    <xf numFmtId="0" fontId="15" fillId="6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4" fontId="16" fillId="9" borderId="0" xfId="2" applyNumberFormat="1" applyFont="1" applyFill="1" applyBorder="1" applyAlignment="1">
      <alignment horizontal="right" vertical="center"/>
    </xf>
    <xf numFmtId="4" fontId="16" fillId="8" borderId="0" xfId="2" applyNumberFormat="1" applyFont="1" applyFill="1" applyBorder="1" applyAlignment="1">
      <alignment horizontal="right" vertical="center"/>
    </xf>
    <xf numFmtId="4" fontId="16" fillId="3" borderId="0" xfId="2" applyNumberFormat="1" applyFont="1" applyFill="1" applyBorder="1" applyAlignment="1">
      <alignment horizontal="right" vertical="center"/>
    </xf>
    <xf numFmtId="4" fontId="16" fillId="4" borderId="0" xfId="2" applyNumberFormat="1" applyFont="1" applyFill="1" applyBorder="1" applyAlignment="1">
      <alignment horizontal="right" vertical="center"/>
    </xf>
    <xf numFmtId="4" fontId="16" fillId="5" borderId="0" xfId="2" applyNumberFormat="1" applyFont="1" applyFill="1" applyBorder="1" applyAlignment="1">
      <alignment horizontal="right" vertical="center"/>
    </xf>
    <xf numFmtId="4" fontId="16" fillId="6" borderId="0" xfId="2" applyNumberFormat="1" applyFont="1" applyFill="1" applyBorder="1" applyAlignment="1">
      <alignment horizontal="right" vertical="center"/>
    </xf>
    <xf numFmtId="4" fontId="17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6" fillId="9" borderId="0" xfId="0" applyFont="1" applyFill="1" applyAlignment="1">
      <alignment horizontal="left" vertical="center"/>
    </xf>
    <xf numFmtId="0" fontId="16" fillId="8" borderId="0" xfId="0" applyFont="1" applyFill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4" borderId="0" xfId="0" applyFont="1" applyFill="1" applyAlignment="1">
      <alignment horizontal="left" vertical="center"/>
    </xf>
    <xf numFmtId="0" fontId="16" fillId="5" borderId="0" xfId="0" applyFont="1" applyFill="1" applyAlignment="1">
      <alignment horizontal="left" vertical="center"/>
    </xf>
    <xf numFmtId="0" fontId="16" fillId="5" borderId="0" xfId="0" applyFont="1" applyFill="1" applyAlignment="1">
      <alignment horizontal="left"/>
    </xf>
    <xf numFmtId="0" fontId="16" fillId="6" borderId="0" xfId="0" applyFont="1" applyFill="1" applyAlignment="1">
      <alignment horizontal="left" vertical="center"/>
    </xf>
    <xf numFmtId="0" fontId="17" fillId="0" borderId="0" xfId="0" applyFont="1" applyAlignment="1">
      <alignment horizontal="left" vertical="center"/>
    </xf>
    <xf numFmtId="4" fontId="8" fillId="9" borderId="0" xfId="2" applyNumberFormat="1" applyFont="1" applyFill="1" applyBorder="1" applyAlignment="1">
      <alignment horizontal="right" vertical="center"/>
    </xf>
    <xf numFmtId="4" fontId="15" fillId="9" borderId="0" xfId="2" applyNumberFormat="1" applyFont="1" applyFill="1" applyBorder="1" applyAlignment="1">
      <alignment horizontal="right" vertical="center"/>
    </xf>
    <xf numFmtId="4" fontId="8" fillId="8" borderId="0" xfId="2" applyNumberFormat="1" applyFont="1" applyFill="1" applyBorder="1" applyAlignment="1">
      <alignment horizontal="right" vertical="center"/>
    </xf>
    <xf numFmtId="2" fontId="18" fillId="8" borderId="0" xfId="0" applyNumberFormat="1" applyFont="1" applyFill="1" applyAlignment="1">
      <alignment horizontal="right" wrapText="1"/>
    </xf>
    <xf numFmtId="4" fontId="15" fillId="8" borderId="0" xfId="2" applyNumberFormat="1" applyFont="1" applyFill="1" applyBorder="1" applyAlignment="1">
      <alignment horizontal="right" vertical="center"/>
    </xf>
    <xf numFmtId="4" fontId="8" fillId="3" borderId="0" xfId="2" applyNumberFormat="1" applyFont="1" applyFill="1" applyBorder="1" applyAlignment="1">
      <alignment horizontal="right" vertical="center"/>
    </xf>
    <xf numFmtId="2" fontId="18" fillId="3" borderId="0" xfId="0" applyNumberFormat="1" applyFont="1" applyFill="1" applyAlignment="1">
      <alignment horizontal="right" wrapText="1"/>
    </xf>
    <xf numFmtId="4" fontId="15" fillId="3" borderId="0" xfId="2" applyNumberFormat="1" applyFont="1" applyFill="1" applyBorder="1" applyAlignment="1">
      <alignment horizontal="right" vertical="center"/>
    </xf>
    <xf numFmtId="4" fontId="19" fillId="4" borderId="0" xfId="0" applyNumberFormat="1" applyFont="1" applyFill="1" applyAlignment="1">
      <alignment horizontal="right" wrapText="1"/>
    </xf>
    <xf numFmtId="4" fontId="18" fillId="4" borderId="0" xfId="0" applyNumberFormat="1" applyFont="1" applyFill="1" applyAlignment="1">
      <alignment horizontal="right" wrapText="1"/>
    </xf>
    <xf numFmtId="4" fontId="15" fillId="4" borderId="0" xfId="2" applyNumberFormat="1" applyFont="1" applyFill="1" applyBorder="1" applyAlignment="1">
      <alignment horizontal="right" vertical="center"/>
    </xf>
    <xf numFmtId="2" fontId="18" fillId="4" borderId="0" xfId="0" applyNumberFormat="1" applyFont="1" applyFill="1" applyAlignment="1">
      <alignment horizontal="right" wrapText="1"/>
    </xf>
    <xf numFmtId="0" fontId="18" fillId="4" borderId="0" xfId="0" applyFont="1" applyFill="1" applyAlignment="1">
      <alignment horizontal="right" wrapText="1"/>
    </xf>
    <xf numFmtId="4" fontId="8" fillId="5" borderId="0" xfId="0" applyNumberFormat="1" applyFont="1" applyFill="1" applyAlignment="1">
      <alignment horizontal="right" vertical="center"/>
    </xf>
    <xf numFmtId="4" fontId="19" fillId="5" borderId="0" xfId="0" applyNumberFormat="1" applyFont="1" applyFill="1" applyAlignment="1">
      <alignment horizontal="right" vertical="center" wrapText="1"/>
    </xf>
    <xf numFmtId="4" fontId="8" fillId="5" borderId="0" xfId="2" applyNumberFormat="1" applyFont="1" applyFill="1" applyBorder="1" applyAlignment="1">
      <alignment horizontal="right" vertical="center"/>
    </xf>
    <xf numFmtId="4" fontId="15" fillId="5" borderId="0" xfId="2" applyNumberFormat="1" applyFont="1" applyFill="1" applyBorder="1" applyAlignment="1">
      <alignment horizontal="right" vertical="center"/>
    </xf>
    <xf numFmtId="4" fontId="8" fillId="6" borderId="0" xfId="2" applyNumberFormat="1" applyFont="1" applyFill="1" applyBorder="1" applyAlignment="1">
      <alignment horizontal="right" vertical="center"/>
    </xf>
    <xf numFmtId="4" fontId="15" fillId="6" borderId="0" xfId="2" applyNumberFormat="1" applyFont="1" applyFill="1" applyBorder="1" applyAlignment="1">
      <alignment horizontal="right" vertical="center"/>
    </xf>
    <xf numFmtId="4" fontId="8" fillId="6" borderId="0" xfId="0" applyNumberFormat="1" applyFont="1" applyFill="1" applyAlignment="1">
      <alignment horizontal="right" vertical="center"/>
    </xf>
    <xf numFmtId="2" fontId="8" fillId="6" borderId="0" xfId="0" applyNumberFormat="1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0" fillId="7" borderId="0" xfId="0" applyFill="1" applyAlignment="1">
      <alignment horizontal="center"/>
    </xf>
    <xf numFmtId="0" fontId="5" fillId="7" borderId="0" xfId="0" applyFont="1" applyFill="1"/>
    <xf numFmtId="49" fontId="20" fillId="7" borderId="5" xfId="0" applyNumberFormat="1" applyFont="1" applyFill="1" applyBorder="1" applyAlignment="1">
      <alignment horizontal="center" vertical="center"/>
    </xf>
    <xf numFmtId="49" fontId="21" fillId="9" borderId="5" xfId="0" applyNumberFormat="1" applyFont="1" applyFill="1" applyBorder="1" applyAlignment="1">
      <alignment vertical="center"/>
    </xf>
    <xf numFmtId="49" fontId="21" fillId="8" borderId="5" xfId="0" applyNumberFormat="1" applyFont="1" applyFill="1" applyBorder="1" applyAlignment="1">
      <alignment vertical="center" wrapText="1"/>
    </xf>
    <xf numFmtId="49" fontId="21" fillId="3" borderId="5" xfId="0" applyNumberFormat="1" applyFont="1" applyFill="1" applyBorder="1" applyAlignment="1">
      <alignment vertical="center" wrapText="1"/>
    </xf>
    <xf numFmtId="49" fontId="21" fillId="4" borderId="5" xfId="0" applyNumberFormat="1" applyFont="1" applyFill="1" applyBorder="1" applyAlignment="1">
      <alignment vertical="center" wrapText="1"/>
    </xf>
    <xf numFmtId="49" fontId="21" fillId="5" borderId="5" xfId="0" applyNumberFormat="1" applyFont="1" applyFill="1" applyBorder="1" applyAlignment="1">
      <alignment vertical="center" wrapText="1"/>
    </xf>
    <xf numFmtId="49" fontId="21" fillId="6" borderId="5" xfId="0" applyNumberFormat="1" applyFont="1" applyFill="1" applyBorder="1" applyAlignment="1">
      <alignment vertical="center"/>
    </xf>
    <xf numFmtId="0" fontId="21" fillId="6" borderId="5" xfId="0" applyFont="1" applyFill="1" applyBorder="1" applyAlignment="1">
      <alignment vertical="center"/>
    </xf>
    <xf numFmtId="0" fontId="20" fillId="7" borderId="5" xfId="0" applyFont="1" applyFill="1" applyBorder="1" applyAlignment="1">
      <alignment vertical="center"/>
    </xf>
    <xf numFmtId="0" fontId="21" fillId="0" borderId="5" xfId="0" applyFont="1" applyBorder="1" applyAlignment="1">
      <alignment vertical="center"/>
    </xf>
    <xf numFmtId="49" fontId="22" fillId="9" borderId="5" xfId="0" applyNumberFormat="1" applyFont="1" applyFill="1" applyBorder="1" applyAlignment="1">
      <alignment vertical="center"/>
    </xf>
    <xf numFmtId="49" fontId="22" fillId="8" borderId="5" xfId="0" applyNumberFormat="1" applyFont="1" applyFill="1" applyBorder="1" applyAlignment="1">
      <alignment vertical="center" wrapText="1"/>
    </xf>
    <xf numFmtId="49" fontId="22" fillId="3" borderId="5" xfId="0" applyNumberFormat="1" applyFont="1" applyFill="1" applyBorder="1" applyAlignment="1">
      <alignment vertical="center" wrapText="1"/>
    </xf>
    <xf numFmtId="49" fontId="22" fillId="4" borderId="5" xfId="0" applyNumberFormat="1" applyFont="1" applyFill="1" applyBorder="1" applyAlignment="1">
      <alignment vertical="center" wrapText="1"/>
    </xf>
    <xf numFmtId="49" fontId="22" fillId="5" borderId="5" xfId="0" applyNumberFormat="1" applyFont="1" applyFill="1" applyBorder="1" applyAlignment="1">
      <alignment vertical="center" wrapText="1"/>
    </xf>
    <xf numFmtId="49" fontId="22" fillId="6" borderId="5" xfId="0" applyNumberFormat="1" applyFont="1" applyFill="1" applyBorder="1" applyAlignment="1">
      <alignment vertical="center"/>
    </xf>
    <xf numFmtId="0" fontId="22" fillId="6" borderId="5" xfId="0" applyFont="1" applyFill="1" applyBorder="1" applyAlignment="1">
      <alignment vertical="center"/>
    </xf>
    <xf numFmtId="0" fontId="22" fillId="0" borderId="5" xfId="0" applyFont="1" applyBorder="1" applyAlignment="1">
      <alignment vertical="center"/>
    </xf>
    <xf numFmtId="4" fontId="11" fillId="7" borderId="0" xfId="2" applyNumberFormat="1" applyFont="1" applyFill="1" applyBorder="1" applyAlignment="1">
      <alignment horizontal="right" vertical="center"/>
    </xf>
    <xf numFmtId="4" fontId="11" fillId="5" borderId="0" xfId="0" applyNumberFormat="1" applyFont="1" applyFill="1" applyAlignment="1">
      <alignment horizontal="right" wrapText="1"/>
    </xf>
    <xf numFmtId="4" fontId="23" fillId="0" borderId="0" xfId="0" applyNumberFormat="1" applyFont="1" applyAlignment="1">
      <alignment horizontal="right" vertical="center"/>
    </xf>
    <xf numFmtId="1" fontId="23" fillId="9" borderId="0" xfId="2" applyNumberFormat="1" applyFont="1" applyFill="1" applyBorder="1" applyAlignment="1">
      <alignment horizontal="center" vertical="center"/>
    </xf>
    <xf numFmtId="0" fontId="23" fillId="9" borderId="0" xfId="0" applyFont="1" applyFill="1" applyAlignment="1">
      <alignment horizontal="center" vertical="center"/>
    </xf>
    <xf numFmtId="4" fontId="23" fillId="9" borderId="0" xfId="2" applyNumberFormat="1" applyFont="1" applyFill="1" applyBorder="1" applyAlignment="1">
      <alignment horizontal="right" vertical="center"/>
    </xf>
    <xf numFmtId="0" fontId="23" fillId="9" borderId="0" xfId="0" applyFont="1" applyFill="1"/>
    <xf numFmtId="1" fontId="23" fillId="8" borderId="0" xfId="2" applyNumberFormat="1" applyFont="1" applyFill="1" applyBorder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4" fontId="23" fillId="8" borderId="0" xfId="2" applyNumberFormat="1" applyFont="1" applyFill="1" applyBorder="1" applyAlignment="1">
      <alignment horizontal="right" vertical="center"/>
    </xf>
    <xf numFmtId="2" fontId="23" fillId="8" borderId="0" xfId="0" applyNumberFormat="1" applyFont="1" applyFill="1" applyAlignment="1">
      <alignment horizontal="right" wrapText="1"/>
    </xf>
    <xf numFmtId="0" fontId="23" fillId="8" borderId="0" xfId="0" applyFont="1" applyFill="1"/>
    <xf numFmtId="1" fontId="23" fillId="3" borderId="0" xfId="2" applyNumberFormat="1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4" fontId="23" fillId="3" borderId="0" xfId="2" applyNumberFormat="1" applyFont="1" applyFill="1" applyBorder="1" applyAlignment="1">
      <alignment horizontal="right" vertical="center"/>
    </xf>
    <xf numFmtId="2" fontId="23" fillId="3" borderId="0" xfId="0" applyNumberFormat="1" applyFont="1" applyFill="1" applyAlignment="1">
      <alignment horizontal="right" wrapText="1"/>
    </xf>
    <xf numFmtId="0" fontId="23" fillId="3" borderId="0" xfId="0" applyFont="1" applyFill="1"/>
    <xf numFmtId="1" fontId="23" fillId="4" borderId="0" xfId="2" applyNumberFormat="1" applyFont="1" applyFill="1" applyBorder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4" fontId="23" fillId="4" borderId="0" xfId="0" applyNumberFormat="1" applyFont="1" applyFill="1" applyAlignment="1">
      <alignment horizontal="right" wrapText="1"/>
    </xf>
    <xf numFmtId="0" fontId="23" fillId="4" borderId="0" xfId="0" applyFont="1" applyFill="1"/>
    <xf numFmtId="2" fontId="23" fillId="4" borderId="0" xfId="0" applyNumberFormat="1" applyFont="1" applyFill="1" applyAlignment="1">
      <alignment horizontal="right" wrapText="1"/>
    </xf>
    <xf numFmtId="0" fontId="23" fillId="4" borderId="0" xfId="0" applyFont="1" applyFill="1" applyAlignment="1">
      <alignment horizontal="right" wrapText="1"/>
    </xf>
    <xf numFmtId="1" fontId="23" fillId="5" borderId="0" xfId="2" applyNumberFormat="1" applyFont="1" applyFill="1" applyBorder="1" applyAlignment="1">
      <alignment horizontal="center" vertical="center"/>
    </xf>
    <xf numFmtId="0" fontId="23" fillId="5" borderId="0" xfId="0" applyFont="1" applyFill="1" applyAlignment="1">
      <alignment horizontal="center" vertical="center"/>
    </xf>
    <xf numFmtId="4" fontId="23" fillId="5" borderId="0" xfId="0" applyNumberFormat="1" applyFont="1" applyFill="1" applyAlignment="1">
      <alignment horizontal="right" wrapText="1"/>
    </xf>
    <xf numFmtId="4" fontId="23" fillId="5" borderId="0" xfId="0" applyNumberFormat="1" applyFont="1" applyFill="1" applyAlignment="1">
      <alignment horizontal="right" vertical="center" wrapText="1"/>
    </xf>
    <xf numFmtId="4" fontId="23" fillId="5" borderId="0" xfId="2" applyNumberFormat="1" applyFont="1" applyFill="1" applyBorder="1" applyAlignment="1">
      <alignment horizontal="right" vertical="center"/>
    </xf>
    <xf numFmtId="0" fontId="23" fillId="5" borderId="0" xfId="0" applyFont="1" applyFill="1"/>
    <xf numFmtId="4" fontId="23" fillId="5" borderId="0" xfId="0" applyNumberFormat="1" applyFont="1" applyFill="1" applyAlignment="1">
      <alignment horizontal="right" vertical="center"/>
    </xf>
    <xf numFmtId="1" fontId="23" fillId="6" borderId="0" xfId="2" applyNumberFormat="1" applyFont="1" applyFill="1" applyBorder="1" applyAlignment="1">
      <alignment horizontal="center" vertical="center"/>
    </xf>
    <xf numFmtId="0" fontId="23" fillId="6" borderId="0" xfId="0" applyFont="1" applyFill="1" applyAlignment="1">
      <alignment horizontal="center" vertical="center"/>
    </xf>
    <xf numFmtId="4" fontId="23" fillId="6" borderId="0" xfId="0" applyNumberFormat="1" applyFont="1" applyFill="1" applyAlignment="1">
      <alignment horizontal="right" vertical="center"/>
    </xf>
    <xf numFmtId="4" fontId="23" fillId="6" borderId="0" xfId="2" applyNumberFormat="1" applyFont="1" applyFill="1" applyBorder="1" applyAlignment="1">
      <alignment horizontal="right" vertical="center"/>
    </xf>
    <xf numFmtId="0" fontId="23" fillId="6" borderId="0" xfId="0" applyFont="1" applyFill="1"/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23" fillId="0" borderId="0" xfId="0" applyFont="1"/>
    <xf numFmtId="49" fontId="24" fillId="7" borderId="5" xfId="0" applyNumberFormat="1" applyFont="1" applyFill="1" applyBorder="1" applyAlignment="1">
      <alignment horizontal="center" vertical="center"/>
    </xf>
    <xf numFmtId="49" fontId="25" fillId="9" borderId="5" xfId="0" applyNumberFormat="1" applyFont="1" applyFill="1" applyBorder="1" applyAlignment="1">
      <alignment vertical="center"/>
    </xf>
    <xf numFmtId="49" fontId="25" fillId="8" borderId="5" xfId="0" applyNumberFormat="1" applyFont="1" applyFill="1" applyBorder="1" applyAlignment="1">
      <alignment vertical="center" wrapText="1"/>
    </xf>
    <xf numFmtId="49" fontId="25" fillId="3" borderId="5" xfId="0" applyNumberFormat="1" applyFont="1" applyFill="1" applyBorder="1" applyAlignment="1">
      <alignment vertical="center" wrapText="1"/>
    </xf>
    <xf numFmtId="49" fontId="25" fillId="4" borderId="5" xfId="0" applyNumberFormat="1" applyFont="1" applyFill="1" applyBorder="1" applyAlignment="1">
      <alignment vertical="center" wrapText="1"/>
    </xf>
    <xf numFmtId="49" fontId="25" fillId="5" borderId="5" xfId="0" applyNumberFormat="1" applyFont="1" applyFill="1" applyBorder="1" applyAlignment="1">
      <alignment vertical="center" wrapText="1"/>
    </xf>
    <xf numFmtId="0" fontId="25" fillId="6" borderId="5" xfId="0" applyFont="1" applyFill="1" applyBorder="1" applyAlignment="1">
      <alignment vertical="center"/>
    </xf>
    <xf numFmtId="49" fontId="25" fillId="6" borderId="5" xfId="0" applyNumberFormat="1" applyFont="1" applyFill="1" applyBorder="1" applyAlignment="1">
      <alignment vertical="center"/>
    </xf>
    <xf numFmtId="0" fontId="25" fillId="0" borderId="5" xfId="0" applyFont="1" applyBorder="1" applyAlignment="1">
      <alignment vertical="center"/>
    </xf>
    <xf numFmtId="0" fontId="23" fillId="9" borderId="6" xfId="0" applyFont="1" applyFill="1" applyBorder="1" applyAlignment="1">
      <alignment horizontal="center" vertical="center"/>
    </xf>
    <xf numFmtId="0" fontId="23" fillId="8" borderId="6" xfId="0" applyFont="1" applyFill="1" applyBorder="1" applyAlignment="1">
      <alignment horizontal="center" vertical="center"/>
    </xf>
    <xf numFmtId="0" fontId="23" fillId="3" borderId="6" xfId="0" applyFont="1" applyFill="1" applyBorder="1" applyAlignment="1">
      <alignment horizontal="center" vertical="center"/>
    </xf>
    <xf numFmtId="0" fontId="23" fillId="4" borderId="6" xfId="0" applyFont="1" applyFill="1" applyBorder="1" applyAlignment="1">
      <alignment horizontal="center" vertical="center"/>
    </xf>
    <xf numFmtId="0" fontId="23" fillId="5" borderId="6" xfId="0" applyFont="1" applyFill="1" applyBorder="1" applyAlignment="1">
      <alignment horizontal="center" vertical="center"/>
    </xf>
    <xf numFmtId="0" fontId="23" fillId="6" borderId="6" xfId="0" applyFont="1" applyFill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9" borderId="0" xfId="0" applyFont="1" applyFill="1" applyAlignment="1">
      <alignment horizontal="left" vertical="center"/>
    </xf>
    <xf numFmtId="0" fontId="23" fillId="8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left" vertical="center"/>
    </xf>
    <xf numFmtId="4" fontId="23" fillId="4" borderId="0" xfId="2" applyNumberFormat="1" applyFont="1" applyFill="1" applyBorder="1" applyAlignment="1">
      <alignment horizontal="right" vertical="center"/>
    </xf>
    <xf numFmtId="0" fontId="23" fillId="5" borderId="0" xfId="0" applyFont="1" applyFill="1" applyAlignment="1">
      <alignment horizontal="left" vertical="center"/>
    </xf>
    <xf numFmtId="0" fontId="23" fillId="6" borderId="0" xfId="0" applyFont="1" applyFill="1" applyAlignment="1">
      <alignment horizontal="left" vertical="center"/>
    </xf>
    <xf numFmtId="0" fontId="26" fillId="7" borderId="5" xfId="0" applyFont="1" applyFill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23" fillId="0" borderId="0" xfId="2" applyNumberFormat="1" applyFont="1" applyFill="1" applyBorder="1" applyAlignment="1">
      <alignment horizontal="right" vertical="center"/>
    </xf>
    <xf numFmtId="0" fontId="27" fillId="7" borderId="0" xfId="0" applyFont="1" applyFill="1" applyAlignment="1">
      <alignment horizontal="left" vertical="center"/>
    </xf>
    <xf numFmtId="0" fontId="27" fillId="7" borderId="0" xfId="0" applyFont="1" applyFill="1" applyAlignment="1">
      <alignment horizontal="center" vertical="center"/>
    </xf>
    <xf numFmtId="0" fontId="27" fillId="7" borderId="6" xfId="0" applyFont="1" applyFill="1" applyBorder="1" applyAlignment="1">
      <alignment horizontal="center" vertical="center"/>
    </xf>
    <xf numFmtId="0" fontId="27" fillId="7" borderId="0" xfId="0" applyFont="1" applyFill="1"/>
    <xf numFmtId="4" fontId="27" fillId="7" borderId="0" xfId="2" applyNumberFormat="1" applyFont="1" applyFill="1" applyBorder="1" applyAlignment="1">
      <alignment horizontal="right" vertical="center"/>
    </xf>
    <xf numFmtId="4" fontId="23" fillId="8" borderId="0" xfId="0" applyNumberFormat="1" applyFont="1" applyFill="1" applyAlignment="1">
      <alignment horizontal="left" vertical="center"/>
    </xf>
    <xf numFmtId="0" fontId="28" fillId="3" borderId="0" xfId="0" applyFont="1" applyFill="1" applyAlignment="1">
      <alignment horizontal="left" vertical="center"/>
    </xf>
    <xf numFmtId="0" fontId="28" fillId="4" borderId="0" xfId="0" applyFont="1" applyFill="1" applyAlignment="1">
      <alignment horizontal="left" vertical="center"/>
    </xf>
    <xf numFmtId="0" fontId="29" fillId="7" borderId="0" xfId="0" applyFont="1" applyFill="1" applyAlignment="1">
      <alignment horizontal="left" vertical="center"/>
    </xf>
    <xf numFmtId="0" fontId="29" fillId="7" borderId="0" xfId="0" applyFont="1" applyFill="1" applyAlignment="1">
      <alignment horizontal="center" vertical="center"/>
    </xf>
    <xf numFmtId="0" fontId="30" fillId="7" borderId="5" xfId="0" applyFont="1" applyFill="1" applyBorder="1" applyAlignment="1">
      <alignment vertical="center"/>
    </xf>
    <xf numFmtId="0" fontId="29" fillId="7" borderId="0" xfId="0" applyFont="1" applyFill="1"/>
    <xf numFmtId="4" fontId="29" fillId="7" borderId="0" xfId="2" applyNumberFormat="1" applyFont="1" applyFill="1" applyBorder="1" applyAlignment="1">
      <alignment horizontal="right" vertical="center"/>
    </xf>
    <xf numFmtId="0" fontId="29" fillId="7" borderId="6" xfId="0" applyFont="1" applyFill="1" applyBorder="1" applyAlignment="1">
      <alignment horizontal="center" vertical="center"/>
    </xf>
    <xf numFmtId="0" fontId="24" fillId="7" borderId="0" xfId="0" applyFont="1" applyFill="1" applyAlignment="1">
      <alignment horizontal="center" vertical="center" wrapText="1"/>
    </xf>
    <xf numFmtId="49" fontId="24" fillId="7" borderId="0" xfId="0" applyNumberFormat="1" applyFont="1" applyFill="1" applyAlignment="1">
      <alignment horizontal="center" vertical="center"/>
    </xf>
    <xf numFmtId="0" fontId="24" fillId="7" borderId="0" xfId="0" applyFont="1" applyFill="1" applyAlignment="1">
      <alignment horizontal="center" vertical="center"/>
    </xf>
    <xf numFmtId="0" fontId="24" fillId="7" borderId="6" xfId="0" applyFont="1" applyFill="1" applyBorder="1" applyAlignment="1">
      <alignment horizontal="center" vertical="center" wrapText="1"/>
    </xf>
    <xf numFmtId="4" fontId="24" fillId="7" borderId="0" xfId="0" applyNumberFormat="1" applyFont="1" applyFill="1" applyAlignment="1">
      <alignment horizontal="center" vertical="center" wrapText="1"/>
    </xf>
    <xf numFmtId="0" fontId="31" fillId="7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14" fillId="0" borderId="5" xfId="0" applyFont="1" applyBorder="1" applyAlignment="1">
      <alignment horizontal="left" vertical="center"/>
    </xf>
    <xf numFmtId="0" fontId="13" fillId="0" borderId="5" xfId="0" applyFont="1" applyBorder="1" applyAlignment="1">
      <alignment horizontal="left"/>
    </xf>
    <xf numFmtId="0" fontId="32" fillId="7" borderId="0" xfId="0" applyFont="1" applyFill="1" applyAlignment="1">
      <alignment horizontal="left" vertical="center"/>
    </xf>
    <xf numFmtId="0" fontId="33" fillId="7" borderId="0" xfId="0" applyFont="1" applyFill="1" applyAlignment="1">
      <alignment horizontal="center" vertical="center" wrapText="1"/>
    </xf>
    <xf numFmtId="49" fontId="33" fillId="7" borderId="0" xfId="0" applyNumberFormat="1" applyFont="1" applyFill="1" applyAlignment="1">
      <alignment horizontal="center" vertical="center"/>
    </xf>
    <xf numFmtId="0" fontId="33" fillId="7" borderId="0" xfId="0" applyFont="1" applyFill="1" applyAlignment="1">
      <alignment horizontal="center" vertical="center"/>
    </xf>
    <xf numFmtId="0" fontId="33" fillId="7" borderId="6" xfId="0" applyFont="1" applyFill="1" applyBorder="1" applyAlignment="1">
      <alignment horizontal="center" vertical="center" wrapText="1"/>
    </xf>
    <xf numFmtId="4" fontId="33" fillId="7" borderId="0" xfId="0" applyNumberFormat="1" applyFont="1" applyFill="1" applyAlignment="1">
      <alignment horizontal="center" vertical="center" wrapText="1"/>
    </xf>
    <xf numFmtId="49" fontId="33" fillId="7" borderId="5" xfId="0" applyNumberFormat="1" applyFont="1" applyFill="1" applyBorder="1" applyAlignment="1">
      <alignment horizontal="center" vertical="center"/>
    </xf>
    <xf numFmtId="0" fontId="32" fillId="7" borderId="0" xfId="0" applyFont="1" applyFill="1" applyAlignment="1">
      <alignment horizontal="center"/>
    </xf>
    <xf numFmtId="0" fontId="14" fillId="9" borderId="0" xfId="0" applyFont="1" applyFill="1" applyAlignment="1">
      <alignment horizontal="left" vertical="center"/>
    </xf>
    <xf numFmtId="1" fontId="14" fillId="9" borderId="0" xfId="2" applyNumberFormat="1" applyFont="1" applyFill="1" applyBorder="1" applyAlignment="1">
      <alignment horizontal="center" vertical="center"/>
    </xf>
    <xf numFmtId="0" fontId="14" fillId="9" borderId="0" xfId="0" applyFont="1" applyFill="1" applyAlignment="1">
      <alignment horizontal="center" vertical="center"/>
    </xf>
    <xf numFmtId="0" fontId="14" fillId="9" borderId="6" xfId="0" applyFont="1" applyFill="1" applyBorder="1" applyAlignment="1">
      <alignment horizontal="center" vertical="center"/>
    </xf>
    <xf numFmtId="4" fontId="14" fillId="9" borderId="0" xfId="2" applyNumberFormat="1" applyFont="1" applyFill="1" applyBorder="1" applyAlignment="1">
      <alignment horizontal="right" vertical="center"/>
    </xf>
    <xf numFmtId="49" fontId="34" fillId="9" borderId="5" xfId="0" applyNumberFormat="1" applyFont="1" applyFill="1" applyBorder="1" applyAlignment="1">
      <alignment vertical="center"/>
    </xf>
    <xf numFmtId="0" fontId="14" fillId="9" borderId="0" xfId="0" applyFont="1" applyFill="1"/>
    <xf numFmtId="0" fontId="14" fillId="8" borderId="0" xfId="0" applyFont="1" applyFill="1" applyAlignment="1">
      <alignment horizontal="left" vertical="center"/>
    </xf>
    <xf numFmtId="1" fontId="14" fillId="8" borderId="0" xfId="2" applyNumberFormat="1" applyFont="1" applyFill="1" applyBorder="1" applyAlignment="1">
      <alignment horizontal="center" vertical="center"/>
    </xf>
    <xf numFmtId="0" fontId="14" fillId="8" borderId="0" xfId="0" applyFont="1" applyFill="1" applyAlignment="1">
      <alignment horizontal="center" vertical="center"/>
    </xf>
    <xf numFmtId="0" fontId="14" fillId="8" borderId="6" xfId="0" applyFont="1" applyFill="1" applyBorder="1" applyAlignment="1">
      <alignment horizontal="center" vertical="center"/>
    </xf>
    <xf numFmtId="4" fontId="14" fillId="8" borderId="0" xfId="2" applyNumberFormat="1" applyFont="1" applyFill="1" applyBorder="1" applyAlignment="1">
      <alignment horizontal="right" vertical="center"/>
    </xf>
    <xf numFmtId="2" fontId="14" fillId="8" borderId="0" xfId="0" applyNumberFormat="1" applyFont="1" applyFill="1" applyAlignment="1">
      <alignment horizontal="right" wrapText="1"/>
    </xf>
    <xf numFmtId="49" fontId="34" fillId="8" borderId="5" xfId="0" applyNumberFormat="1" applyFont="1" applyFill="1" applyBorder="1" applyAlignment="1">
      <alignment vertical="center" wrapText="1"/>
    </xf>
    <xf numFmtId="0" fontId="14" fillId="8" borderId="0" xfId="0" applyFont="1" applyFill="1"/>
    <xf numFmtId="4" fontId="14" fillId="8" borderId="0" xfId="0" applyNumberFormat="1" applyFont="1" applyFill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1" fontId="14" fillId="3" borderId="0" xfId="2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4" fillId="3" borderId="6" xfId="0" applyFont="1" applyFill="1" applyBorder="1" applyAlignment="1">
      <alignment horizontal="center" vertical="center"/>
    </xf>
    <xf numFmtId="4" fontId="14" fillId="3" borderId="0" xfId="2" applyNumberFormat="1" applyFont="1" applyFill="1" applyBorder="1" applyAlignment="1">
      <alignment horizontal="right" vertical="center"/>
    </xf>
    <xf numFmtId="2" fontId="14" fillId="3" borderId="0" xfId="0" applyNumberFormat="1" applyFont="1" applyFill="1" applyAlignment="1">
      <alignment horizontal="right" wrapText="1"/>
    </xf>
    <xf numFmtId="49" fontId="34" fillId="3" borderId="5" xfId="0" applyNumberFormat="1" applyFont="1" applyFill="1" applyBorder="1" applyAlignment="1">
      <alignment vertical="center" wrapText="1"/>
    </xf>
    <xf numFmtId="0" fontId="14" fillId="3" borderId="0" xfId="0" applyFont="1" applyFill="1"/>
    <xf numFmtId="0" fontId="14" fillId="4" borderId="0" xfId="0" applyFont="1" applyFill="1" applyAlignment="1">
      <alignment horizontal="left" vertical="center"/>
    </xf>
    <xf numFmtId="1" fontId="14" fillId="4" borderId="0" xfId="2" applyNumberFormat="1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4" fontId="14" fillId="4" borderId="0" xfId="0" applyNumberFormat="1" applyFont="1" applyFill="1" applyAlignment="1">
      <alignment horizontal="right" wrapText="1"/>
    </xf>
    <xf numFmtId="4" fontId="14" fillId="4" borderId="0" xfId="2" applyNumberFormat="1" applyFont="1" applyFill="1" applyBorder="1" applyAlignment="1">
      <alignment horizontal="right" vertical="center"/>
    </xf>
    <xf numFmtId="49" fontId="34" fillId="4" borderId="5" xfId="0" applyNumberFormat="1" applyFont="1" applyFill="1" applyBorder="1" applyAlignment="1">
      <alignment vertical="center" wrapText="1"/>
    </xf>
    <xf numFmtId="0" fontId="14" fillId="4" borderId="0" xfId="0" applyFont="1" applyFill="1"/>
    <xf numFmtId="4" fontId="14" fillId="4" borderId="0" xfId="0" quotePrefix="1" applyNumberFormat="1" applyFont="1" applyFill="1" applyAlignment="1">
      <alignment horizontal="right" wrapText="1"/>
    </xf>
    <xf numFmtId="0" fontId="13" fillId="4" borderId="0" xfId="0" applyFont="1" applyFill="1" applyAlignment="1">
      <alignment horizontal="left" vertical="center"/>
    </xf>
    <xf numFmtId="2" fontId="14" fillId="4" borderId="0" xfId="0" applyNumberFormat="1" applyFont="1" applyFill="1" applyAlignment="1">
      <alignment horizontal="right" wrapText="1"/>
    </xf>
    <xf numFmtId="0" fontId="14" fillId="4" borderId="0" xfId="0" applyFont="1" applyFill="1" applyAlignment="1">
      <alignment horizontal="right" wrapText="1"/>
    </xf>
    <xf numFmtId="0" fontId="14" fillId="5" borderId="0" xfId="0" applyFont="1" applyFill="1" applyAlignment="1">
      <alignment horizontal="left" vertical="center"/>
    </xf>
    <xf numFmtId="1" fontId="14" fillId="5" borderId="0" xfId="2" applyNumberFormat="1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4" fontId="14" fillId="5" borderId="0" xfId="0" applyNumberFormat="1" applyFont="1" applyFill="1" applyAlignment="1">
      <alignment horizontal="right" wrapText="1"/>
    </xf>
    <xf numFmtId="4" fontId="14" fillId="5" borderId="0" xfId="2" applyNumberFormat="1" applyFont="1" applyFill="1" applyBorder="1" applyAlignment="1">
      <alignment horizontal="right" vertical="center"/>
    </xf>
    <xf numFmtId="49" fontId="34" fillId="5" borderId="5" xfId="0" applyNumberFormat="1" applyFont="1" applyFill="1" applyBorder="1" applyAlignment="1">
      <alignment vertical="center" wrapText="1"/>
    </xf>
    <xf numFmtId="0" fontId="14" fillId="5" borderId="0" xfId="0" applyFont="1" applyFill="1"/>
    <xf numFmtId="4" fontId="14" fillId="5" borderId="0" xfId="0" applyNumberFormat="1" applyFont="1" applyFill="1" applyAlignment="1">
      <alignment horizontal="right" vertical="center" wrapText="1"/>
    </xf>
    <xf numFmtId="4" fontId="14" fillId="5" borderId="0" xfId="0" applyNumberFormat="1" applyFont="1" applyFill="1" applyAlignment="1">
      <alignment horizontal="right" vertical="center"/>
    </xf>
    <xf numFmtId="0" fontId="14" fillId="6" borderId="0" xfId="0" applyFont="1" applyFill="1" applyAlignment="1">
      <alignment horizontal="left" vertical="center"/>
    </xf>
    <xf numFmtId="1" fontId="14" fillId="6" borderId="0" xfId="2" applyNumberFormat="1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4" fontId="14" fillId="6" borderId="0" xfId="0" applyNumberFormat="1" applyFont="1" applyFill="1" applyAlignment="1">
      <alignment horizontal="right" vertical="center"/>
    </xf>
    <xf numFmtId="4" fontId="14" fillId="6" borderId="0" xfId="2" applyNumberFormat="1" applyFont="1" applyFill="1" applyBorder="1" applyAlignment="1">
      <alignment horizontal="right" vertical="center"/>
    </xf>
    <xf numFmtId="0" fontId="34" fillId="6" borderId="5" xfId="0" applyFont="1" applyFill="1" applyBorder="1" applyAlignment="1">
      <alignment vertical="center"/>
    </xf>
    <xf numFmtId="0" fontId="14" fillId="6" borderId="0" xfId="0" applyFont="1" applyFill="1"/>
    <xf numFmtId="49" fontId="34" fillId="6" borderId="5" xfId="0" applyNumberFormat="1" applyFont="1" applyFill="1" applyBorder="1" applyAlignment="1">
      <alignment vertical="center"/>
    </xf>
    <xf numFmtId="0" fontId="35" fillId="7" borderId="0" xfId="0" applyFont="1" applyFill="1" applyAlignment="1">
      <alignment horizontal="left" vertical="center"/>
    </xf>
    <xf numFmtId="0" fontId="35" fillId="7" borderId="0" xfId="0" applyFont="1" applyFill="1" applyAlignment="1">
      <alignment horizontal="center" vertical="center"/>
    </xf>
    <xf numFmtId="0" fontId="35" fillId="7" borderId="6" xfId="0" applyFont="1" applyFill="1" applyBorder="1" applyAlignment="1">
      <alignment horizontal="center" vertical="center"/>
    </xf>
    <xf numFmtId="4" fontId="35" fillId="7" borderId="0" xfId="2" applyNumberFormat="1" applyFont="1" applyFill="1" applyBorder="1" applyAlignment="1">
      <alignment horizontal="right" vertical="center"/>
    </xf>
    <xf numFmtId="0" fontId="36" fillId="7" borderId="5" xfId="0" applyFont="1" applyFill="1" applyBorder="1" applyAlignment="1">
      <alignment vertical="center"/>
    </xf>
    <xf numFmtId="0" fontId="35" fillId="7" borderId="0" xfId="0" applyFont="1" applyFill="1"/>
    <xf numFmtId="0" fontId="14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4" fontId="14" fillId="0" borderId="0" xfId="0" applyNumberFormat="1" applyFont="1" applyAlignment="1">
      <alignment horizontal="right" vertical="center"/>
    </xf>
    <xf numFmtId="4" fontId="14" fillId="0" borderId="0" xfId="2" applyNumberFormat="1" applyFont="1" applyFill="1" applyBorder="1" applyAlignment="1">
      <alignment horizontal="right" vertical="center"/>
    </xf>
    <xf numFmtId="0" fontId="34" fillId="0" borderId="5" xfId="0" applyFont="1" applyBorder="1" applyAlignment="1">
      <alignment vertical="center"/>
    </xf>
    <xf numFmtId="0" fontId="14" fillId="0" borderId="0" xfId="0" applyFont="1"/>
    <xf numFmtId="0" fontId="37" fillId="7" borderId="0" xfId="0" applyFont="1" applyFill="1" applyAlignment="1">
      <alignment horizontal="center" vertical="center" wrapText="1"/>
    </xf>
    <xf numFmtId="49" fontId="37" fillId="7" borderId="0" xfId="0" applyNumberFormat="1" applyFont="1" applyFill="1" applyAlignment="1">
      <alignment horizontal="center" vertical="center"/>
    </xf>
    <xf numFmtId="0" fontId="37" fillId="7" borderId="0" xfId="0" applyFont="1" applyFill="1" applyAlignment="1">
      <alignment horizontal="center" vertical="center"/>
    </xf>
    <xf numFmtId="0" fontId="37" fillId="7" borderId="6" xfId="0" applyFont="1" applyFill="1" applyBorder="1" applyAlignment="1">
      <alignment horizontal="center" vertical="center" wrapText="1"/>
    </xf>
    <xf numFmtId="4" fontId="37" fillId="7" borderId="0" xfId="0" applyNumberFormat="1" applyFont="1" applyFill="1" applyAlignment="1">
      <alignment horizontal="center" vertical="center" wrapText="1"/>
    </xf>
    <xf numFmtId="49" fontId="37" fillId="7" borderId="5" xfId="0" applyNumberFormat="1" applyFont="1" applyFill="1" applyBorder="1" applyAlignment="1">
      <alignment horizontal="center" vertical="center"/>
    </xf>
    <xf numFmtId="0" fontId="38" fillId="7" borderId="0" xfId="0" applyFont="1" applyFill="1" applyAlignment="1">
      <alignment horizontal="center"/>
    </xf>
    <xf numFmtId="0" fontId="39" fillId="9" borderId="0" xfId="0" applyFont="1" applyFill="1" applyAlignment="1">
      <alignment horizontal="left" vertical="center"/>
    </xf>
    <xf numFmtId="1" fontId="39" fillId="9" borderId="0" xfId="2" applyNumberFormat="1" applyFont="1" applyFill="1" applyBorder="1" applyAlignment="1">
      <alignment horizontal="center" vertical="center"/>
    </xf>
    <xf numFmtId="0" fontId="39" fillId="9" borderId="0" xfId="0" applyFont="1" applyFill="1" applyAlignment="1">
      <alignment horizontal="center" vertical="center"/>
    </xf>
    <xf numFmtId="0" fontId="39" fillId="9" borderId="6" xfId="0" applyFont="1" applyFill="1" applyBorder="1" applyAlignment="1">
      <alignment horizontal="center" vertical="center"/>
    </xf>
    <xf numFmtId="4" fontId="39" fillId="9" borderId="0" xfId="2" applyNumberFormat="1" applyFont="1" applyFill="1" applyBorder="1" applyAlignment="1">
      <alignment horizontal="right" vertical="center"/>
    </xf>
    <xf numFmtId="49" fontId="40" fillId="9" borderId="5" xfId="0" applyNumberFormat="1" applyFont="1" applyFill="1" applyBorder="1" applyAlignment="1">
      <alignment vertical="center"/>
    </xf>
    <xf numFmtId="0" fontId="39" fillId="9" borderId="0" xfId="0" applyFont="1" applyFill="1"/>
    <xf numFmtId="0" fontId="39" fillId="8" borderId="0" xfId="0" applyFont="1" applyFill="1" applyAlignment="1">
      <alignment horizontal="left" vertical="center"/>
    </xf>
    <xf numFmtId="1" fontId="39" fillId="8" borderId="0" xfId="2" applyNumberFormat="1" applyFont="1" applyFill="1" applyBorder="1" applyAlignment="1">
      <alignment horizontal="center" vertical="center"/>
    </xf>
    <xf numFmtId="0" fontId="39" fillId="8" borderId="0" xfId="0" applyFont="1" applyFill="1" applyAlignment="1">
      <alignment horizontal="center" vertical="center"/>
    </xf>
    <xf numFmtId="0" fontId="39" fillId="8" borderId="6" xfId="0" applyFont="1" applyFill="1" applyBorder="1" applyAlignment="1">
      <alignment horizontal="center" vertical="center"/>
    </xf>
    <xf numFmtId="4" fontId="39" fillId="8" borderId="0" xfId="2" applyNumberFormat="1" applyFont="1" applyFill="1" applyBorder="1" applyAlignment="1">
      <alignment horizontal="right" vertical="center"/>
    </xf>
    <xf numFmtId="2" fontId="39" fillId="8" borderId="0" xfId="0" applyNumberFormat="1" applyFont="1" applyFill="1" applyAlignment="1">
      <alignment horizontal="right" wrapText="1"/>
    </xf>
    <xf numFmtId="49" fontId="40" fillId="8" borderId="5" xfId="0" applyNumberFormat="1" applyFont="1" applyFill="1" applyBorder="1" applyAlignment="1">
      <alignment vertical="center" wrapText="1"/>
    </xf>
    <xf numFmtId="0" fontId="39" fillId="8" borderId="0" xfId="0" applyFont="1" applyFill="1"/>
    <xf numFmtId="4" fontId="39" fillId="8" borderId="0" xfId="0" applyNumberFormat="1" applyFont="1" applyFill="1" applyAlignment="1">
      <alignment horizontal="left" vertical="center"/>
    </xf>
    <xf numFmtId="0" fontId="39" fillId="3" borderId="0" xfId="0" applyFont="1" applyFill="1" applyAlignment="1">
      <alignment horizontal="left" vertical="center"/>
    </xf>
    <xf numFmtId="1" fontId="39" fillId="3" borderId="0" xfId="2" applyNumberFormat="1" applyFont="1" applyFill="1" applyBorder="1" applyAlignment="1">
      <alignment horizontal="center" vertical="center"/>
    </xf>
    <xf numFmtId="0" fontId="39" fillId="3" borderId="0" xfId="0" applyFont="1" applyFill="1" applyAlignment="1">
      <alignment horizontal="center" vertical="center"/>
    </xf>
    <xf numFmtId="0" fontId="41" fillId="3" borderId="0" xfId="0" applyFont="1" applyFill="1" applyAlignment="1">
      <alignment horizontal="left" vertical="center"/>
    </xf>
    <xf numFmtId="0" fontId="39" fillId="3" borderId="6" xfId="0" applyFont="1" applyFill="1" applyBorder="1" applyAlignment="1">
      <alignment horizontal="center" vertical="center"/>
    </xf>
    <xf numFmtId="4" fontId="39" fillId="3" borderId="0" xfId="2" applyNumberFormat="1" applyFont="1" applyFill="1" applyBorder="1" applyAlignment="1">
      <alignment horizontal="right" vertical="center"/>
    </xf>
    <xf numFmtId="2" fontId="39" fillId="3" borderId="0" xfId="0" applyNumberFormat="1" applyFont="1" applyFill="1" applyAlignment="1">
      <alignment horizontal="right" wrapText="1"/>
    </xf>
    <xf numFmtId="49" fontId="40" fillId="3" borderId="5" xfId="0" applyNumberFormat="1" applyFont="1" applyFill="1" applyBorder="1" applyAlignment="1">
      <alignment vertical="center" wrapText="1"/>
    </xf>
    <xf numFmtId="0" fontId="39" fillId="3" borderId="0" xfId="0" applyFont="1" applyFill="1"/>
    <xf numFmtId="0" fontId="39" fillId="4" borderId="0" xfId="0" applyFont="1" applyFill="1" applyAlignment="1">
      <alignment horizontal="left" vertical="center"/>
    </xf>
    <xf numFmtId="1" fontId="39" fillId="4" borderId="0" xfId="2" applyNumberFormat="1" applyFont="1" applyFill="1" applyBorder="1" applyAlignment="1">
      <alignment horizontal="center" vertical="center"/>
    </xf>
    <xf numFmtId="0" fontId="39" fillId="4" borderId="0" xfId="0" applyFont="1" applyFill="1" applyAlignment="1">
      <alignment horizontal="center" vertical="center"/>
    </xf>
    <xf numFmtId="0" fontId="39" fillId="4" borderId="6" xfId="0" applyFont="1" applyFill="1" applyBorder="1" applyAlignment="1">
      <alignment horizontal="center" vertical="center"/>
    </xf>
    <xf numFmtId="4" fontId="39" fillId="4" borderId="0" xfId="0" applyNumberFormat="1" applyFont="1" applyFill="1" applyAlignment="1">
      <alignment horizontal="right" wrapText="1"/>
    </xf>
    <xf numFmtId="4" fontId="39" fillId="4" borderId="0" xfId="2" applyNumberFormat="1" applyFont="1" applyFill="1" applyBorder="1" applyAlignment="1">
      <alignment horizontal="right" vertical="center"/>
    </xf>
    <xf numFmtId="49" fontId="40" fillId="4" borderId="5" xfId="0" applyNumberFormat="1" applyFont="1" applyFill="1" applyBorder="1" applyAlignment="1">
      <alignment vertical="center" wrapText="1"/>
    </xf>
    <xf numFmtId="0" fontId="39" fillId="4" borderId="0" xfId="0" applyFont="1" applyFill="1"/>
    <xf numFmtId="4" fontId="39" fillId="4" borderId="0" xfId="0" quotePrefix="1" applyNumberFormat="1" applyFont="1" applyFill="1" applyAlignment="1">
      <alignment horizontal="right" wrapText="1"/>
    </xf>
    <xf numFmtId="0" fontId="41" fillId="4" borderId="0" xfId="0" applyFont="1" applyFill="1" applyAlignment="1">
      <alignment horizontal="left" vertical="center"/>
    </xf>
    <xf numFmtId="2" fontId="39" fillId="4" borderId="0" xfId="0" applyNumberFormat="1" applyFont="1" applyFill="1" applyAlignment="1">
      <alignment horizontal="right" wrapText="1"/>
    </xf>
    <xf numFmtId="0" fontId="39" fillId="4" borderId="0" xfId="0" applyFont="1" applyFill="1" applyAlignment="1">
      <alignment horizontal="right" wrapText="1"/>
    </xf>
    <xf numFmtId="0" fontId="39" fillId="5" borderId="0" xfId="0" applyFont="1" applyFill="1" applyAlignment="1">
      <alignment horizontal="left" vertical="center"/>
    </xf>
    <xf numFmtId="1" fontId="39" fillId="5" borderId="0" xfId="2" applyNumberFormat="1" applyFont="1" applyFill="1" applyBorder="1" applyAlignment="1">
      <alignment horizontal="center" vertical="center"/>
    </xf>
    <xf numFmtId="0" fontId="39" fillId="5" borderId="0" xfId="0" applyFont="1" applyFill="1" applyAlignment="1">
      <alignment horizontal="center" vertical="center"/>
    </xf>
    <xf numFmtId="0" fontId="39" fillId="5" borderId="6" xfId="0" applyFont="1" applyFill="1" applyBorder="1" applyAlignment="1">
      <alignment horizontal="center" vertical="center"/>
    </xf>
    <xf numFmtId="4" fontId="39" fillId="5" borderId="0" xfId="0" applyNumberFormat="1" applyFont="1" applyFill="1" applyAlignment="1">
      <alignment horizontal="right" wrapText="1"/>
    </xf>
    <xf numFmtId="4" fontId="39" fillId="5" borderId="0" xfId="2" applyNumberFormat="1" applyFont="1" applyFill="1" applyBorder="1" applyAlignment="1">
      <alignment horizontal="right" vertical="center"/>
    </xf>
    <xf numFmtId="49" fontId="40" fillId="5" borderId="5" xfId="0" applyNumberFormat="1" applyFont="1" applyFill="1" applyBorder="1" applyAlignment="1">
      <alignment vertical="center" wrapText="1"/>
    </xf>
    <xf numFmtId="0" fontId="39" fillId="5" borderId="0" xfId="0" applyFont="1" applyFill="1"/>
    <xf numFmtId="4" fontId="39" fillId="5" borderId="0" xfId="0" applyNumberFormat="1" applyFont="1" applyFill="1" applyAlignment="1">
      <alignment horizontal="right" vertical="center" wrapText="1"/>
    </xf>
    <xf numFmtId="4" fontId="39" fillId="5" borderId="0" xfId="0" applyNumberFormat="1" applyFont="1" applyFill="1" applyAlignment="1">
      <alignment horizontal="right" vertical="center"/>
    </xf>
    <xf numFmtId="0" fontId="39" fillId="6" borderId="0" xfId="0" applyFont="1" applyFill="1" applyAlignment="1">
      <alignment horizontal="left" vertical="center"/>
    </xf>
    <xf numFmtId="1" fontId="39" fillId="6" borderId="0" xfId="2" applyNumberFormat="1" applyFont="1" applyFill="1" applyBorder="1" applyAlignment="1">
      <alignment horizontal="center" vertical="center"/>
    </xf>
    <xf numFmtId="0" fontId="39" fillId="6" borderId="0" xfId="0" applyFont="1" applyFill="1" applyAlignment="1">
      <alignment horizontal="center" vertical="center"/>
    </xf>
    <xf numFmtId="0" fontId="39" fillId="6" borderId="6" xfId="0" applyFont="1" applyFill="1" applyBorder="1" applyAlignment="1">
      <alignment horizontal="center" vertical="center"/>
    </xf>
    <xf numFmtId="4" fontId="39" fillId="6" borderId="0" xfId="0" applyNumberFormat="1" applyFont="1" applyFill="1" applyAlignment="1">
      <alignment horizontal="right" vertical="center"/>
    </xf>
    <xf numFmtId="4" fontId="39" fillId="6" borderId="0" xfId="2" applyNumberFormat="1" applyFont="1" applyFill="1" applyBorder="1" applyAlignment="1">
      <alignment horizontal="right" vertical="center"/>
    </xf>
    <xf numFmtId="0" fontId="40" fillId="6" borderId="5" xfId="0" applyFont="1" applyFill="1" applyBorder="1" applyAlignment="1">
      <alignment vertical="center"/>
    </xf>
    <xf numFmtId="0" fontId="39" fillId="6" borderId="0" xfId="0" applyFont="1" applyFill="1"/>
    <xf numFmtId="49" fontId="40" fillId="6" borderId="5" xfId="0" applyNumberFormat="1" applyFont="1" applyFill="1" applyBorder="1" applyAlignment="1">
      <alignment vertical="center"/>
    </xf>
    <xf numFmtId="0" fontId="42" fillId="7" borderId="0" xfId="0" applyFont="1" applyFill="1" applyAlignment="1">
      <alignment horizontal="left" vertical="center"/>
    </xf>
    <xf numFmtId="0" fontId="42" fillId="7" borderId="0" xfId="0" applyFont="1" applyFill="1" applyAlignment="1">
      <alignment horizontal="center" vertical="center"/>
    </xf>
    <xf numFmtId="0" fontId="42" fillId="7" borderId="6" xfId="0" applyFont="1" applyFill="1" applyBorder="1" applyAlignment="1">
      <alignment horizontal="center" vertical="center"/>
    </xf>
    <xf numFmtId="4" fontId="42" fillId="7" borderId="0" xfId="2" applyNumberFormat="1" applyFont="1" applyFill="1" applyBorder="1" applyAlignment="1">
      <alignment horizontal="right" vertical="center"/>
    </xf>
    <xf numFmtId="0" fontId="43" fillId="7" borderId="5" xfId="0" applyFont="1" applyFill="1" applyBorder="1" applyAlignment="1">
      <alignment vertical="center"/>
    </xf>
    <xf numFmtId="0" fontId="42" fillId="7" borderId="0" xfId="0" applyFont="1" applyFill="1"/>
    <xf numFmtId="0" fontId="39" fillId="0" borderId="0" xfId="0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0" fontId="39" fillId="0" borderId="0" xfId="0" applyFont="1" applyAlignment="1">
      <alignment horizontal="right" vertical="center"/>
    </xf>
    <xf numFmtId="4" fontId="39" fillId="0" borderId="0" xfId="0" applyNumberFormat="1" applyFont="1" applyAlignment="1">
      <alignment horizontal="right" vertical="center"/>
    </xf>
    <xf numFmtId="4" fontId="39" fillId="0" borderId="0" xfId="2" applyNumberFormat="1" applyFont="1" applyFill="1" applyBorder="1" applyAlignment="1">
      <alignment horizontal="right" vertical="center"/>
    </xf>
    <xf numFmtId="0" fontId="40" fillId="0" borderId="5" xfId="0" applyFont="1" applyBorder="1" applyAlignment="1">
      <alignment vertical="center"/>
    </xf>
    <xf numFmtId="0" fontId="39" fillId="0" borderId="0" xfId="0" applyFont="1"/>
    <xf numFmtId="2" fontId="39" fillId="4" borderId="0" xfId="0" applyNumberFormat="1" applyFont="1" applyFill="1"/>
    <xf numFmtId="4" fontId="39" fillId="9" borderId="0" xfId="0" applyNumberFormat="1" applyFont="1" applyFill="1"/>
    <xf numFmtId="0" fontId="40" fillId="6" borderId="6" xfId="0" applyFont="1" applyFill="1" applyBorder="1" applyAlignment="1">
      <alignment vertical="center"/>
    </xf>
    <xf numFmtId="4" fontId="39" fillId="3" borderId="6" xfId="2" applyNumberFormat="1" applyFont="1" applyFill="1" applyBorder="1" applyAlignment="1">
      <alignment horizontal="right" vertical="center"/>
    </xf>
    <xf numFmtId="0" fontId="34" fillId="6" borderId="0" xfId="0" applyFont="1" applyFill="1" applyAlignment="1">
      <alignment vertical="center"/>
    </xf>
    <xf numFmtId="0" fontId="33" fillId="7" borderId="0" xfId="0" applyFont="1" applyFill="1" applyAlignment="1">
      <alignment horizontal="center" vertical="top" wrapText="1"/>
    </xf>
    <xf numFmtId="49" fontId="33" fillId="7" borderId="0" xfId="0" applyNumberFormat="1" applyFont="1" applyFill="1" applyAlignment="1">
      <alignment horizontal="center" vertical="top"/>
    </xf>
    <xf numFmtId="0" fontId="33" fillId="7" borderId="0" xfId="0" applyFont="1" applyFill="1" applyAlignment="1">
      <alignment horizontal="center" vertical="top"/>
    </xf>
    <xf numFmtId="0" fontId="33" fillId="7" borderId="6" xfId="0" applyFont="1" applyFill="1" applyBorder="1" applyAlignment="1">
      <alignment horizontal="center" vertical="top" wrapText="1"/>
    </xf>
    <xf numFmtId="4" fontId="33" fillId="7" borderId="0" xfId="0" applyNumberFormat="1" applyFont="1" applyFill="1" applyAlignment="1">
      <alignment horizontal="center" vertical="top" wrapText="1"/>
    </xf>
    <xf numFmtId="0" fontId="44" fillId="10" borderId="0" xfId="0" applyFont="1" applyFill="1" applyAlignment="1">
      <alignment horizontal="center" vertical="top" wrapText="1"/>
    </xf>
    <xf numFmtId="49" fontId="33" fillId="7" borderId="5" xfId="0" applyNumberFormat="1" applyFont="1" applyFill="1" applyBorder="1" applyAlignment="1">
      <alignment horizontal="center" vertical="top"/>
    </xf>
    <xf numFmtId="0" fontId="32" fillId="7" borderId="0" xfId="0" applyFont="1" applyFill="1" applyAlignment="1">
      <alignment horizontal="center" vertical="top"/>
    </xf>
  </cellXfs>
  <cellStyles count="3">
    <cellStyle name="Normal" xfId="0" builtinId="0"/>
    <cellStyle name="Normal 2" xfId="1" xr:uid="{5C4B000F-BB2A-4936-A9EA-7BA15829EEB6}"/>
    <cellStyle name="Vírgula 2" xfId="2" xr:uid="{28E0A2EF-C84B-4D65-9FE1-2279B15421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1628775</xdr:colOff>
      <xdr:row>0</xdr:row>
      <xdr:rowOff>123825</xdr:rowOff>
    </xdr:from>
    <xdr:to>
      <xdr:col>1</xdr:col>
      <xdr:colOff>2647950</xdr:colOff>
      <xdr:row>1</xdr:row>
      <xdr:rowOff>9525</xdr:rowOff>
    </xdr:to>
    <xdr:pic>
      <xdr:nvPicPr>
        <xdr:cNvPr id="53280" name="Imagem 2">
          <a:extLst>
            <a:ext uri="{FF2B5EF4-FFF2-40B4-BE49-F238E27FC236}">
              <a16:creationId xmlns:a16="http://schemas.microsoft.com/office/drawing/2014/main" id="{9AF16C6D-2E26-53A6-2777-F705AA421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123825"/>
          <a:ext cx="10191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53529-529E-41CC-9271-C57B02A9A0B2}">
  <dimension ref="A1:C15"/>
  <sheetViews>
    <sheetView zoomScaleNormal="100" zoomScaleSheetLayoutView="115" workbookViewId="0">
      <selection activeCell="B5" sqref="B5"/>
    </sheetView>
  </sheetViews>
  <sheetFormatPr defaultRowHeight="14.5" x14ac:dyDescent="0.35"/>
  <cols>
    <col min="1" max="1" width="5.453125" customWidth="1"/>
    <col min="2" max="2" width="63.54296875" customWidth="1"/>
    <col min="3" max="3" width="5.7265625" customWidth="1"/>
  </cols>
  <sheetData>
    <row r="1" spans="1:3" ht="63.25" customHeight="1" x14ac:dyDescent="0.35">
      <c r="A1" s="9"/>
      <c r="B1" s="10"/>
      <c r="C1" s="11"/>
    </row>
    <row r="2" spans="1:3" x14ac:dyDescent="0.35">
      <c r="A2" s="12"/>
      <c r="B2" s="5"/>
      <c r="C2" s="13"/>
    </row>
    <row r="3" spans="1:3" x14ac:dyDescent="0.35">
      <c r="A3" s="12"/>
      <c r="B3" s="4" t="s">
        <v>45</v>
      </c>
      <c r="C3" s="13"/>
    </row>
    <row r="4" spans="1:3" x14ac:dyDescent="0.35">
      <c r="A4" s="14"/>
      <c r="B4" s="5"/>
      <c r="C4" s="13"/>
    </row>
    <row r="5" spans="1:3" ht="18.5" x14ac:dyDescent="0.35">
      <c r="A5" s="15"/>
      <c r="B5" s="3" t="s">
        <v>92</v>
      </c>
      <c r="C5" s="13"/>
    </row>
    <row r="6" spans="1:3" x14ac:dyDescent="0.35">
      <c r="A6" s="12"/>
      <c r="B6" s="4"/>
      <c r="C6" s="13"/>
    </row>
    <row r="7" spans="1:3" ht="168" x14ac:dyDescent="0.35">
      <c r="A7" s="16"/>
      <c r="B7" s="6" t="s">
        <v>67</v>
      </c>
      <c r="C7" s="13"/>
    </row>
    <row r="8" spans="1:3" x14ac:dyDescent="0.35">
      <c r="A8" s="14"/>
      <c r="B8" s="5"/>
      <c r="C8" s="13"/>
    </row>
    <row r="9" spans="1:3" x14ac:dyDescent="0.35">
      <c r="A9" s="17"/>
      <c r="B9" s="7" t="s">
        <v>72</v>
      </c>
      <c r="C9" s="13"/>
    </row>
    <row r="10" spans="1:3" ht="45.25" customHeight="1" x14ac:dyDescent="0.35">
      <c r="A10" s="18"/>
      <c r="B10" s="8" t="s">
        <v>46</v>
      </c>
      <c r="C10" s="13"/>
    </row>
    <row r="11" spans="1:3" x14ac:dyDescent="0.35">
      <c r="A11" s="12"/>
      <c r="B11" s="4" t="s">
        <v>68</v>
      </c>
      <c r="C11" s="13"/>
    </row>
    <row r="12" spans="1:3" s="1" customFormat="1" x14ac:dyDescent="0.35">
      <c r="A12" s="18"/>
      <c r="B12" s="8"/>
      <c r="C12" s="19"/>
    </row>
    <row r="13" spans="1:3" ht="28.5" customHeight="1" x14ac:dyDescent="0.35">
      <c r="A13" s="18"/>
      <c r="B13" s="8" t="s">
        <v>46</v>
      </c>
      <c r="C13" s="13"/>
    </row>
    <row r="14" spans="1:3" x14ac:dyDescent="0.35">
      <c r="A14" s="18"/>
      <c r="B14" s="8" t="s">
        <v>327</v>
      </c>
      <c r="C14" s="13"/>
    </row>
    <row r="15" spans="1:3" x14ac:dyDescent="0.35">
      <c r="A15" s="20"/>
      <c r="B15" s="2"/>
      <c r="C15" s="21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B17BF-9D80-475D-89C0-2F940EEBA33E}">
  <dimension ref="A1:L65"/>
  <sheetViews>
    <sheetView topLeftCell="A15" zoomScale="105" zoomScaleNormal="105" workbookViewId="0">
      <pane xSplit="2" topLeftCell="C1" activePane="topRight" state="frozen"/>
      <selection pane="topRight" activeCell="L32" sqref="L32"/>
    </sheetView>
  </sheetViews>
  <sheetFormatPr defaultColWidth="8.7265625" defaultRowHeight="13" x14ac:dyDescent="0.3"/>
  <cols>
    <col min="1" max="1" width="20.7265625" style="84" customWidth="1"/>
    <col min="2" max="2" width="6.54296875" style="325" customWidth="1"/>
    <col min="3" max="3" width="7.81640625" style="325" customWidth="1"/>
    <col min="4" max="4" width="9.1796875" style="84" bestFit="1" customWidth="1"/>
    <col min="5" max="5" width="11.81640625" style="84" customWidth="1"/>
    <col min="6" max="6" width="7.26953125" style="84" customWidth="1"/>
    <col min="7" max="7" width="8" style="326" customWidth="1"/>
    <col min="8" max="8" width="9.7265625" style="327" customWidth="1"/>
    <col min="9" max="9" width="10.1796875" style="327" bestFit="1" customWidth="1"/>
    <col min="10" max="10" width="9.1796875" style="327" customWidth="1"/>
    <col min="11" max="11" width="9.81640625" style="327" customWidth="1"/>
    <col min="12" max="12" width="49.1796875" style="330" customWidth="1"/>
    <col min="13" max="16384" width="8.7265625" style="331"/>
  </cols>
  <sheetData>
    <row r="1" spans="1:12" s="262" customFormat="1" ht="25.5" customHeight="1" x14ac:dyDescent="0.3">
      <c r="A1" s="256" t="s">
        <v>319</v>
      </c>
      <c r="B1" s="257" t="s">
        <v>83</v>
      </c>
      <c r="C1" s="256" t="s">
        <v>78</v>
      </c>
      <c r="D1" s="258" t="s">
        <v>79</v>
      </c>
      <c r="E1" s="258" t="s">
        <v>81</v>
      </c>
      <c r="F1" s="258" t="s">
        <v>80</v>
      </c>
      <c r="G1" s="259" t="s">
        <v>82</v>
      </c>
      <c r="H1" s="260" t="s">
        <v>73</v>
      </c>
      <c r="I1" s="260" t="s">
        <v>85</v>
      </c>
      <c r="J1" s="260" t="s">
        <v>74</v>
      </c>
      <c r="K1" s="260" t="s">
        <v>75</v>
      </c>
      <c r="L1" s="261" t="s">
        <v>84</v>
      </c>
    </row>
    <row r="2" spans="1:12" s="269" customFormat="1" x14ac:dyDescent="0.3">
      <c r="A2" s="263" t="s">
        <v>16</v>
      </c>
      <c r="B2" s="264" t="s">
        <v>186</v>
      </c>
      <c r="C2" s="265" t="s">
        <v>2</v>
      </c>
      <c r="D2" s="263" t="s">
        <v>0</v>
      </c>
      <c r="E2" s="263" t="s">
        <v>1</v>
      </c>
      <c r="F2" s="263" t="s">
        <v>316</v>
      </c>
      <c r="G2" s="266"/>
      <c r="H2" s="267">
        <v>34993.339999999997</v>
      </c>
      <c r="I2" s="267">
        <f>37888.5+6157.52</f>
        <v>44046.020000000004</v>
      </c>
      <c r="J2" s="267">
        <v>9358.31</v>
      </c>
      <c r="K2" s="267">
        <f>I2-J2</f>
        <v>34687.710000000006</v>
      </c>
      <c r="L2" s="268" t="s">
        <v>265</v>
      </c>
    </row>
    <row r="3" spans="1:12" s="269" customFormat="1" x14ac:dyDescent="0.3">
      <c r="A3" s="263" t="s">
        <v>17</v>
      </c>
      <c r="B3" s="264" t="s">
        <v>187</v>
      </c>
      <c r="C3" s="265" t="s">
        <v>3</v>
      </c>
      <c r="D3" s="263" t="s">
        <v>0</v>
      </c>
      <c r="E3" s="263" t="s">
        <v>317</v>
      </c>
      <c r="F3" s="263" t="s">
        <v>229</v>
      </c>
      <c r="G3" s="266"/>
      <c r="H3" s="267">
        <v>32908.57</v>
      </c>
      <c r="I3" s="267">
        <v>35206.129999999997</v>
      </c>
      <c r="J3" s="267">
        <v>8722.65</v>
      </c>
      <c r="K3" s="267">
        <f t="shared" ref="K3:K56" si="0">I3-J3</f>
        <v>26483.479999999996</v>
      </c>
      <c r="L3" s="268" t="s">
        <v>310</v>
      </c>
    </row>
    <row r="4" spans="1:12" s="269" customFormat="1" x14ac:dyDescent="0.3">
      <c r="A4" s="263" t="s">
        <v>47</v>
      </c>
      <c r="B4" s="264" t="s">
        <v>188</v>
      </c>
      <c r="C4" s="265" t="s">
        <v>3</v>
      </c>
      <c r="D4" s="263" t="s">
        <v>0</v>
      </c>
      <c r="E4" s="263" t="s">
        <v>317</v>
      </c>
      <c r="F4" s="263" t="s">
        <v>230</v>
      </c>
      <c r="G4" s="266"/>
      <c r="H4" s="267">
        <v>32908.57</v>
      </c>
      <c r="I4" s="267">
        <f>32908.57+23123.72</f>
        <v>56032.29</v>
      </c>
      <c r="J4" s="267">
        <v>8785</v>
      </c>
      <c r="K4" s="267">
        <f t="shared" si="0"/>
        <v>47247.29</v>
      </c>
      <c r="L4" s="268" t="s">
        <v>152</v>
      </c>
    </row>
    <row r="5" spans="1:12" s="277" customFormat="1" x14ac:dyDescent="0.3">
      <c r="A5" s="270" t="s">
        <v>185</v>
      </c>
      <c r="B5" s="271">
        <v>95</v>
      </c>
      <c r="C5" s="272" t="s">
        <v>101</v>
      </c>
      <c r="D5" s="270" t="s">
        <v>0</v>
      </c>
      <c r="E5" s="270" t="s">
        <v>318</v>
      </c>
      <c r="F5" s="270" t="s">
        <v>231</v>
      </c>
      <c r="G5" s="273"/>
      <c r="H5" s="274">
        <v>5208.1400000000003</v>
      </c>
      <c r="I5" s="275">
        <f>5208.14+1099.5</f>
        <v>6307.64</v>
      </c>
      <c r="J5" s="275">
        <v>381.98</v>
      </c>
      <c r="K5" s="274">
        <f t="shared" si="0"/>
        <v>5925.66</v>
      </c>
      <c r="L5" s="276" t="s">
        <v>257</v>
      </c>
    </row>
    <row r="6" spans="1:12" s="277" customFormat="1" x14ac:dyDescent="0.3">
      <c r="A6" s="270" t="s">
        <v>18</v>
      </c>
      <c r="B6" s="271" t="s">
        <v>190</v>
      </c>
      <c r="C6" s="272" t="s">
        <v>101</v>
      </c>
      <c r="D6" s="270" t="s">
        <v>0</v>
      </c>
      <c r="E6" s="278" t="s">
        <v>318</v>
      </c>
      <c r="F6" s="270" t="s">
        <v>138</v>
      </c>
      <c r="G6" s="273"/>
      <c r="H6" s="274">
        <v>5208.1400000000003</v>
      </c>
      <c r="I6" s="275">
        <v>5208.1400000000003</v>
      </c>
      <c r="J6" s="275">
        <v>392.19</v>
      </c>
      <c r="K6" s="274">
        <f t="shared" si="0"/>
        <v>4815.9500000000007</v>
      </c>
      <c r="L6" s="276" t="s">
        <v>202</v>
      </c>
    </row>
    <row r="7" spans="1:12" s="287" customFormat="1" x14ac:dyDescent="0.3">
      <c r="A7" s="279" t="s">
        <v>167</v>
      </c>
      <c r="B7" s="280">
        <v>92</v>
      </c>
      <c r="C7" s="281"/>
      <c r="D7" s="279"/>
      <c r="E7" s="282" t="s">
        <v>235</v>
      </c>
      <c r="F7" s="282" t="s">
        <v>51</v>
      </c>
      <c r="G7" s="283" t="s">
        <v>6</v>
      </c>
      <c r="H7" s="284">
        <v>0</v>
      </c>
      <c r="I7" s="285">
        <f>1971+1368.75</f>
        <v>3339.75</v>
      </c>
      <c r="J7" s="285">
        <v>0</v>
      </c>
      <c r="K7" s="284">
        <f t="shared" si="0"/>
        <v>3339.75</v>
      </c>
      <c r="L7" s="286" t="s">
        <v>157</v>
      </c>
    </row>
    <row r="8" spans="1:12" s="287" customFormat="1" x14ac:dyDescent="0.3">
      <c r="A8" s="279" t="s">
        <v>173</v>
      </c>
      <c r="B8" s="280">
        <v>93</v>
      </c>
      <c r="C8" s="281"/>
      <c r="D8" s="279"/>
      <c r="E8" s="282" t="s">
        <v>235</v>
      </c>
      <c r="F8" s="282" t="s">
        <v>238</v>
      </c>
      <c r="G8" s="283"/>
      <c r="H8" s="284">
        <v>0</v>
      </c>
      <c r="I8" s="285">
        <v>0</v>
      </c>
      <c r="J8" s="285">
        <v>0</v>
      </c>
      <c r="K8" s="284">
        <f t="shared" si="0"/>
        <v>0</v>
      </c>
      <c r="L8" s="286"/>
    </row>
    <row r="9" spans="1:12" s="287" customFormat="1" x14ac:dyDescent="0.3">
      <c r="A9" s="279" t="s">
        <v>156</v>
      </c>
      <c r="B9" s="280">
        <v>90</v>
      </c>
      <c r="C9" s="281"/>
      <c r="D9" s="279"/>
      <c r="E9" s="282" t="s">
        <v>235</v>
      </c>
      <c r="F9" s="282" t="s">
        <v>225</v>
      </c>
      <c r="G9" s="283" t="s">
        <v>6</v>
      </c>
      <c r="H9" s="284">
        <v>0</v>
      </c>
      <c r="I9" s="285">
        <v>0</v>
      </c>
      <c r="J9" s="285">
        <v>0</v>
      </c>
      <c r="K9" s="284">
        <f t="shared" si="0"/>
        <v>0</v>
      </c>
      <c r="L9" s="286"/>
    </row>
    <row r="10" spans="1:12" s="287" customFormat="1" x14ac:dyDescent="0.3">
      <c r="A10" s="279" t="s">
        <v>174</v>
      </c>
      <c r="B10" s="280">
        <v>91</v>
      </c>
      <c r="C10" s="281"/>
      <c r="D10" s="279"/>
      <c r="E10" s="282" t="s">
        <v>235</v>
      </c>
      <c r="F10" s="282" t="s">
        <v>237</v>
      </c>
      <c r="G10" s="283" t="s">
        <v>14</v>
      </c>
      <c r="H10" s="284">
        <v>0</v>
      </c>
      <c r="I10" s="284">
        <v>1971</v>
      </c>
      <c r="J10" s="284">
        <v>0</v>
      </c>
      <c r="K10" s="284">
        <f t="shared" si="0"/>
        <v>1971</v>
      </c>
      <c r="L10" s="286" t="s">
        <v>157</v>
      </c>
    </row>
    <row r="11" spans="1:12" s="287" customFormat="1" x14ac:dyDescent="0.3">
      <c r="A11" s="279" t="s">
        <v>197</v>
      </c>
      <c r="B11" s="280">
        <v>94</v>
      </c>
      <c r="C11" s="281"/>
      <c r="D11" s="279"/>
      <c r="E11" s="282" t="s">
        <v>235</v>
      </c>
      <c r="F11" s="282" t="s">
        <v>13</v>
      </c>
      <c r="G11" s="283"/>
      <c r="H11" s="284">
        <v>0</v>
      </c>
      <c r="I11" s="284">
        <v>0</v>
      </c>
      <c r="J11" s="284">
        <v>0</v>
      </c>
      <c r="K11" s="284">
        <f t="shared" si="0"/>
        <v>0</v>
      </c>
      <c r="L11" s="286"/>
    </row>
    <row r="12" spans="1:12" s="295" customFormat="1" x14ac:dyDescent="0.3">
      <c r="A12" s="288" t="s">
        <v>107</v>
      </c>
      <c r="B12" s="289">
        <v>88</v>
      </c>
      <c r="C12" s="290" t="s">
        <v>286</v>
      </c>
      <c r="D12" s="288" t="s">
        <v>4</v>
      </c>
      <c r="E12" s="288" t="s">
        <v>76</v>
      </c>
      <c r="F12" s="288" t="s">
        <v>136</v>
      </c>
      <c r="G12" s="291" t="s">
        <v>6</v>
      </c>
      <c r="H12" s="292">
        <v>9474.9</v>
      </c>
      <c r="I12" s="292">
        <v>11264.55</v>
      </c>
      <c r="J12" s="292">
        <v>4858.8599999999997</v>
      </c>
      <c r="K12" s="293">
        <f t="shared" si="0"/>
        <v>6405.69</v>
      </c>
      <c r="L12" s="294" t="s">
        <v>209</v>
      </c>
    </row>
    <row r="13" spans="1:12" s="295" customFormat="1" x14ac:dyDescent="0.3">
      <c r="A13" s="288" t="s">
        <v>104</v>
      </c>
      <c r="B13" s="289">
        <v>84</v>
      </c>
      <c r="C13" s="290" t="s">
        <v>286</v>
      </c>
      <c r="D13" s="288" t="s">
        <v>4</v>
      </c>
      <c r="E13" s="288" t="s">
        <v>76</v>
      </c>
      <c r="F13" s="288" t="s">
        <v>136</v>
      </c>
      <c r="G13" s="291" t="s">
        <v>6</v>
      </c>
      <c r="H13" s="292">
        <v>9474.9</v>
      </c>
      <c r="I13" s="292">
        <v>9474.9</v>
      </c>
      <c r="J13" s="292">
        <v>2426.09</v>
      </c>
      <c r="K13" s="293">
        <f t="shared" si="0"/>
        <v>7048.8099999999995</v>
      </c>
      <c r="L13" s="294" t="s">
        <v>209</v>
      </c>
    </row>
    <row r="14" spans="1:12" s="295" customFormat="1" x14ac:dyDescent="0.3">
      <c r="A14" s="288" t="s">
        <v>31</v>
      </c>
      <c r="B14" s="289">
        <v>80</v>
      </c>
      <c r="C14" s="290" t="s">
        <v>287</v>
      </c>
      <c r="D14" s="288" t="s">
        <v>296</v>
      </c>
      <c r="E14" s="288" t="s">
        <v>320</v>
      </c>
      <c r="F14" s="288" t="s">
        <v>88</v>
      </c>
      <c r="G14" s="291" t="s">
        <v>6</v>
      </c>
      <c r="H14" s="292">
        <v>14011.1</v>
      </c>
      <c r="I14" s="292">
        <v>22154.5</v>
      </c>
      <c r="J14" s="292">
        <v>14397.63</v>
      </c>
      <c r="K14" s="293">
        <f t="shared" si="0"/>
        <v>7756.8700000000008</v>
      </c>
      <c r="L14" s="294" t="s">
        <v>311</v>
      </c>
    </row>
    <row r="15" spans="1:12" s="295" customFormat="1" x14ac:dyDescent="0.3">
      <c r="A15" s="288" t="s">
        <v>182</v>
      </c>
      <c r="B15" s="289">
        <v>54</v>
      </c>
      <c r="C15" s="290" t="s">
        <v>288</v>
      </c>
      <c r="D15" s="288" t="s">
        <v>10</v>
      </c>
      <c r="E15" s="288" t="s">
        <v>320</v>
      </c>
      <c r="F15" s="288" t="s">
        <v>7</v>
      </c>
      <c r="G15" s="291" t="s">
        <v>6</v>
      </c>
      <c r="H15" s="292">
        <v>9680.8799999999992</v>
      </c>
      <c r="I15" s="292">
        <v>13036.21</v>
      </c>
      <c r="J15" s="292">
        <v>3454.89</v>
      </c>
      <c r="K15" s="293">
        <f t="shared" si="0"/>
        <v>9581.32</v>
      </c>
      <c r="L15" s="294" t="s">
        <v>297</v>
      </c>
    </row>
    <row r="16" spans="1:12" s="295" customFormat="1" x14ac:dyDescent="0.3">
      <c r="A16" s="288" t="s">
        <v>19</v>
      </c>
      <c r="B16" s="289">
        <v>4</v>
      </c>
      <c r="C16" s="290" t="s">
        <v>270</v>
      </c>
      <c r="D16" s="288" t="s">
        <v>296</v>
      </c>
      <c r="E16" s="288" t="s">
        <v>76</v>
      </c>
      <c r="F16" s="288" t="s">
        <v>88</v>
      </c>
      <c r="G16" s="291" t="s">
        <v>6</v>
      </c>
      <c r="H16" s="292">
        <v>16500.2</v>
      </c>
      <c r="I16" s="292">
        <v>17820.22</v>
      </c>
      <c r="J16" s="292">
        <v>5302.11</v>
      </c>
      <c r="K16" s="293">
        <f t="shared" si="0"/>
        <v>12518.11</v>
      </c>
      <c r="L16" s="294" t="s">
        <v>213</v>
      </c>
    </row>
    <row r="17" spans="1:12" s="295" customFormat="1" x14ac:dyDescent="0.3">
      <c r="A17" s="288" t="s">
        <v>106</v>
      </c>
      <c r="B17" s="289">
        <v>85</v>
      </c>
      <c r="C17" s="290" t="s">
        <v>286</v>
      </c>
      <c r="D17" s="288" t="s">
        <v>4</v>
      </c>
      <c r="E17" s="288" t="s">
        <v>76</v>
      </c>
      <c r="F17" s="288" t="s">
        <v>137</v>
      </c>
      <c r="G17" s="291" t="s">
        <v>6</v>
      </c>
      <c r="H17" s="292">
        <v>9474.9</v>
      </c>
      <c r="I17" s="296">
        <f>9919.37+219</f>
        <v>10138.370000000001</v>
      </c>
      <c r="J17" s="292">
        <v>2496.85</v>
      </c>
      <c r="K17" s="293">
        <f t="shared" si="0"/>
        <v>7641.52</v>
      </c>
      <c r="L17" s="294" t="s">
        <v>312</v>
      </c>
    </row>
    <row r="18" spans="1:12" s="295" customFormat="1" ht="26" x14ac:dyDescent="0.3">
      <c r="A18" s="288" t="s">
        <v>33</v>
      </c>
      <c r="B18" s="289">
        <v>75</v>
      </c>
      <c r="C18" s="290" t="s">
        <v>288</v>
      </c>
      <c r="D18" s="288" t="s">
        <v>10</v>
      </c>
      <c r="E18" s="288" t="s">
        <v>320</v>
      </c>
      <c r="F18" s="288" t="s">
        <v>136</v>
      </c>
      <c r="G18" s="291" t="s">
        <v>6</v>
      </c>
      <c r="H18" s="292">
        <v>9680.8799999999992</v>
      </c>
      <c r="I18" s="292">
        <v>12516.25</v>
      </c>
      <c r="J18" s="292">
        <v>3188.67</v>
      </c>
      <c r="K18" s="293">
        <f t="shared" si="0"/>
        <v>9327.58</v>
      </c>
      <c r="L18" s="294" t="s">
        <v>322</v>
      </c>
    </row>
    <row r="19" spans="1:12" s="295" customFormat="1" x14ac:dyDescent="0.3">
      <c r="A19" s="288" t="s">
        <v>29</v>
      </c>
      <c r="B19" s="289">
        <v>57</v>
      </c>
      <c r="C19" s="290" t="s">
        <v>289</v>
      </c>
      <c r="D19" s="288" t="s">
        <v>296</v>
      </c>
      <c r="E19" s="288" t="s">
        <v>76</v>
      </c>
      <c r="F19" s="297" t="s">
        <v>242</v>
      </c>
      <c r="G19" s="291" t="s">
        <v>6</v>
      </c>
      <c r="H19" s="292">
        <v>13266.04</v>
      </c>
      <c r="I19" s="292">
        <v>14985.09</v>
      </c>
      <c r="J19" s="292">
        <v>3581.41</v>
      </c>
      <c r="K19" s="293">
        <f t="shared" si="0"/>
        <v>11403.68</v>
      </c>
      <c r="L19" s="294" t="s">
        <v>269</v>
      </c>
    </row>
    <row r="20" spans="1:12" s="295" customFormat="1" x14ac:dyDescent="0.3">
      <c r="A20" s="288" t="s">
        <v>30</v>
      </c>
      <c r="B20" s="289">
        <v>58</v>
      </c>
      <c r="C20" s="290" t="s">
        <v>315</v>
      </c>
      <c r="D20" s="288" t="s">
        <v>10</v>
      </c>
      <c r="E20" s="288" t="s">
        <v>77</v>
      </c>
      <c r="F20" s="297" t="s">
        <v>242</v>
      </c>
      <c r="G20" s="291" t="s">
        <v>6</v>
      </c>
      <c r="H20" s="292">
        <v>7575.14</v>
      </c>
      <c r="I20" s="292">
        <v>9825.73</v>
      </c>
      <c r="J20" s="298">
        <v>2152.87</v>
      </c>
      <c r="K20" s="293">
        <f t="shared" si="0"/>
        <v>7672.86</v>
      </c>
      <c r="L20" s="294" t="s">
        <v>300</v>
      </c>
    </row>
    <row r="21" spans="1:12" s="295" customFormat="1" x14ac:dyDescent="0.3">
      <c r="A21" s="288" t="s">
        <v>22</v>
      </c>
      <c r="B21" s="289">
        <v>14</v>
      </c>
      <c r="C21" s="290" t="s">
        <v>270</v>
      </c>
      <c r="D21" s="288" t="s">
        <v>296</v>
      </c>
      <c r="E21" s="288" t="s">
        <v>320</v>
      </c>
      <c r="F21" s="288" t="s">
        <v>9</v>
      </c>
      <c r="G21" s="291" t="s">
        <v>6</v>
      </c>
      <c r="H21" s="292">
        <v>16500.2</v>
      </c>
      <c r="I21" s="292">
        <v>19470.240000000002</v>
      </c>
      <c r="J21" s="292">
        <v>5306.15</v>
      </c>
      <c r="K21" s="293">
        <f t="shared" si="0"/>
        <v>14164.090000000002</v>
      </c>
      <c r="L21" s="294" t="s">
        <v>214</v>
      </c>
    </row>
    <row r="22" spans="1:12" s="295" customFormat="1" x14ac:dyDescent="0.3">
      <c r="A22" s="288" t="s">
        <v>25</v>
      </c>
      <c r="B22" s="289">
        <v>44</v>
      </c>
      <c r="C22" s="290" t="s">
        <v>271</v>
      </c>
      <c r="D22" s="288" t="s">
        <v>296</v>
      </c>
      <c r="E22" s="288" t="s">
        <v>76</v>
      </c>
      <c r="F22" s="288" t="s">
        <v>5</v>
      </c>
      <c r="G22" s="291" t="s">
        <v>6</v>
      </c>
      <c r="H22" s="292">
        <v>12564.1</v>
      </c>
      <c r="I22" s="292">
        <v>13066.66</v>
      </c>
      <c r="J22" s="292">
        <v>3713.11</v>
      </c>
      <c r="K22" s="293">
        <f t="shared" si="0"/>
        <v>9353.5499999999993</v>
      </c>
      <c r="L22" s="294" t="s">
        <v>209</v>
      </c>
    </row>
    <row r="23" spans="1:12" s="295" customFormat="1" x14ac:dyDescent="0.3">
      <c r="A23" s="288" t="s">
        <v>38</v>
      </c>
      <c r="B23" s="289">
        <v>61</v>
      </c>
      <c r="C23" s="290" t="s">
        <v>111</v>
      </c>
      <c r="D23" s="288" t="s">
        <v>4</v>
      </c>
      <c r="E23" s="288" t="s">
        <v>76</v>
      </c>
      <c r="F23" s="288" t="s">
        <v>89</v>
      </c>
      <c r="G23" s="291" t="s">
        <v>6</v>
      </c>
      <c r="H23" s="292">
        <v>12439.9</v>
      </c>
      <c r="I23" s="292">
        <v>12937.5</v>
      </c>
      <c r="J23" s="292">
        <v>3330.94</v>
      </c>
      <c r="K23" s="293">
        <f t="shared" si="0"/>
        <v>9606.56</v>
      </c>
      <c r="L23" s="294" t="s">
        <v>213</v>
      </c>
    </row>
    <row r="24" spans="1:12" s="295" customFormat="1" x14ac:dyDescent="0.3">
      <c r="A24" s="288" t="s">
        <v>21</v>
      </c>
      <c r="B24" s="289">
        <v>13</v>
      </c>
      <c r="C24" s="290" t="s">
        <v>270</v>
      </c>
      <c r="D24" s="288" t="s">
        <v>296</v>
      </c>
      <c r="E24" s="288" t="s">
        <v>320</v>
      </c>
      <c r="F24" s="288" t="s">
        <v>8</v>
      </c>
      <c r="G24" s="291" t="s">
        <v>6</v>
      </c>
      <c r="H24" s="292">
        <v>16500.2</v>
      </c>
      <c r="I24" s="292">
        <v>19470.240000000002</v>
      </c>
      <c r="J24" s="292">
        <v>5827.17</v>
      </c>
      <c r="K24" s="293">
        <f t="shared" si="0"/>
        <v>13643.070000000002</v>
      </c>
      <c r="L24" s="294" t="s">
        <v>214</v>
      </c>
    </row>
    <row r="25" spans="1:12" s="295" customFormat="1" x14ac:dyDescent="0.3">
      <c r="A25" s="288" t="s">
        <v>34</v>
      </c>
      <c r="B25" s="289">
        <v>73</v>
      </c>
      <c r="C25" s="290" t="s">
        <v>287</v>
      </c>
      <c r="D25" s="288" t="s">
        <v>296</v>
      </c>
      <c r="E25" s="288" t="s">
        <v>115</v>
      </c>
      <c r="F25" s="288" t="s">
        <v>5</v>
      </c>
      <c r="G25" s="291" t="s">
        <v>6</v>
      </c>
      <c r="H25" s="292">
        <v>14011.1</v>
      </c>
      <c r="I25" s="292">
        <v>16546.939999999999</v>
      </c>
      <c r="J25" s="292">
        <v>4305.8100000000004</v>
      </c>
      <c r="K25" s="293">
        <f t="shared" si="0"/>
        <v>12241.129999999997</v>
      </c>
      <c r="L25" s="294" t="s">
        <v>301</v>
      </c>
    </row>
    <row r="26" spans="1:12" s="295" customFormat="1" x14ac:dyDescent="0.3">
      <c r="A26" s="288" t="s">
        <v>109</v>
      </c>
      <c r="B26" s="289">
        <v>89</v>
      </c>
      <c r="C26" s="290" t="s">
        <v>286</v>
      </c>
      <c r="D26" s="288" t="s">
        <v>4</v>
      </c>
      <c r="E26" s="288" t="s">
        <v>76</v>
      </c>
      <c r="F26" s="288" t="s">
        <v>8</v>
      </c>
      <c r="G26" s="291" t="s">
        <v>6</v>
      </c>
      <c r="H26" s="292">
        <v>9474.9</v>
      </c>
      <c r="I26" s="292">
        <v>10422.39</v>
      </c>
      <c r="J26" s="292">
        <v>2734.03</v>
      </c>
      <c r="K26" s="293">
        <f t="shared" si="0"/>
        <v>7688.3599999999988</v>
      </c>
      <c r="L26" s="294" t="s">
        <v>214</v>
      </c>
    </row>
    <row r="27" spans="1:12" s="295" customFormat="1" x14ac:dyDescent="0.3">
      <c r="A27" s="288" t="s">
        <v>196</v>
      </c>
      <c r="B27" s="289">
        <v>60</v>
      </c>
      <c r="C27" s="290" t="s">
        <v>290</v>
      </c>
      <c r="D27" s="288" t="s">
        <v>0</v>
      </c>
      <c r="E27" s="288" t="s">
        <v>320</v>
      </c>
      <c r="F27" s="288" t="s">
        <v>13</v>
      </c>
      <c r="G27" s="291" t="s">
        <v>14</v>
      </c>
      <c r="H27" s="292">
        <v>18962.259999999998</v>
      </c>
      <c r="I27" s="292">
        <v>23063.63</v>
      </c>
      <c r="J27" s="292">
        <v>5708.33</v>
      </c>
      <c r="K27" s="293">
        <f t="shared" si="0"/>
        <v>17355.300000000003</v>
      </c>
      <c r="L27" s="294" t="s">
        <v>268</v>
      </c>
    </row>
    <row r="28" spans="1:12" s="295" customFormat="1" x14ac:dyDescent="0.3">
      <c r="A28" s="288" t="s">
        <v>69</v>
      </c>
      <c r="B28" s="289">
        <v>81</v>
      </c>
      <c r="C28" s="290" t="s">
        <v>291</v>
      </c>
      <c r="D28" s="288" t="s">
        <v>0</v>
      </c>
      <c r="E28" s="288" t="s">
        <v>44</v>
      </c>
      <c r="F28" s="288" t="s">
        <v>13</v>
      </c>
      <c r="G28" s="291" t="s">
        <v>14</v>
      </c>
      <c r="H28" s="292">
        <v>15766.65</v>
      </c>
      <c r="I28" s="292">
        <v>26277.97</v>
      </c>
      <c r="J28" s="292">
        <v>16586.439999999999</v>
      </c>
      <c r="K28" s="293">
        <f t="shared" si="0"/>
        <v>9691.5300000000025</v>
      </c>
      <c r="L28" s="294" t="s">
        <v>206</v>
      </c>
    </row>
    <row r="29" spans="1:12" s="295" customFormat="1" x14ac:dyDescent="0.3">
      <c r="A29" s="288" t="s">
        <v>32</v>
      </c>
      <c r="B29" s="289">
        <v>76</v>
      </c>
      <c r="C29" s="290" t="s">
        <v>288</v>
      </c>
      <c r="D29" s="288" t="s">
        <v>10</v>
      </c>
      <c r="E29" s="288" t="s">
        <v>320</v>
      </c>
      <c r="F29" s="288" t="s">
        <v>137</v>
      </c>
      <c r="G29" s="291" t="s">
        <v>6</v>
      </c>
      <c r="H29" s="292">
        <v>9680.8799999999992</v>
      </c>
      <c r="I29" s="292">
        <v>13036.21</v>
      </c>
      <c r="J29" s="292">
        <v>3420.19</v>
      </c>
      <c r="K29" s="293">
        <f t="shared" si="0"/>
        <v>9616.0199999999986</v>
      </c>
      <c r="L29" s="294" t="s">
        <v>297</v>
      </c>
    </row>
    <row r="30" spans="1:12" s="295" customFormat="1" x14ac:dyDescent="0.3">
      <c r="A30" s="288" t="s">
        <v>20</v>
      </c>
      <c r="B30" s="289">
        <v>8</v>
      </c>
      <c r="C30" s="290" t="s">
        <v>292</v>
      </c>
      <c r="D30" s="288" t="s">
        <v>296</v>
      </c>
      <c r="E30" s="288" t="s">
        <v>320</v>
      </c>
      <c r="F30" s="288" t="s">
        <v>90</v>
      </c>
      <c r="G30" s="291" t="s">
        <v>6</v>
      </c>
      <c r="H30" s="292">
        <v>15622.31</v>
      </c>
      <c r="I30" s="292">
        <v>18434.32</v>
      </c>
      <c r="J30" s="292">
        <v>4998.78</v>
      </c>
      <c r="K30" s="293">
        <f t="shared" si="0"/>
        <v>13435.54</v>
      </c>
      <c r="L30" s="294" t="s">
        <v>214</v>
      </c>
    </row>
    <row r="31" spans="1:12" s="295" customFormat="1" x14ac:dyDescent="0.3">
      <c r="A31" s="288" t="s">
        <v>105</v>
      </c>
      <c r="B31" s="289">
        <v>79</v>
      </c>
      <c r="C31" s="290" t="s">
        <v>293</v>
      </c>
      <c r="D31" s="288" t="s">
        <v>10</v>
      </c>
      <c r="E31" s="288" t="s">
        <v>77</v>
      </c>
      <c r="F31" s="288" t="s">
        <v>90</v>
      </c>
      <c r="G31" s="291" t="s">
        <v>6</v>
      </c>
      <c r="H31" s="292">
        <v>8055.68</v>
      </c>
      <c r="I31" s="292">
        <v>9683.48</v>
      </c>
      <c r="J31" s="299">
        <v>2516.64</v>
      </c>
      <c r="K31" s="293">
        <f t="shared" si="0"/>
        <v>7166.84</v>
      </c>
      <c r="L31" s="294" t="s">
        <v>336</v>
      </c>
    </row>
    <row r="32" spans="1:12" s="295" customFormat="1" x14ac:dyDescent="0.3">
      <c r="A32" s="288" t="s">
        <v>26</v>
      </c>
      <c r="B32" s="289">
        <v>49</v>
      </c>
      <c r="C32" s="290" t="s">
        <v>293</v>
      </c>
      <c r="D32" s="288" t="s">
        <v>10</v>
      </c>
      <c r="E32" s="288" t="s">
        <v>77</v>
      </c>
      <c r="F32" s="288" t="s">
        <v>5</v>
      </c>
      <c r="G32" s="291" t="s">
        <v>6</v>
      </c>
      <c r="H32" s="292">
        <v>8055.68</v>
      </c>
      <c r="I32" s="292">
        <v>8877.91</v>
      </c>
      <c r="J32" s="292">
        <v>2308.8200000000002</v>
      </c>
      <c r="K32" s="293">
        <f t="shared" si="0"/>
        <v>6569.09</v>
      </c>
      <c r="L32" s="294" t="s">
        <v>308</v>
      </c>
    </row>
    <row r="33" spans="1:12" s="295" customFormat="1" x14ac:dyDescent="0.3">
      <c r="A33" s="288" t="s">
        <v>108</v>
      </c>
      <c r="B33" s="289">
        <v>86</v>
      </c>
      <c r="C33" s="290" t="s">
        <v>294</v>
      </c>
      <c r="D33" s="288" t="s">
        <v>4</v>
      </c>
      <c r="E33" s="288" t="s">
        <v>76</v>
      </c>
      <c r="F33" s="288" t="s">
        <v>9</v>
      </c>
      <c r="G33" s="291" t="s">
        <v>6</v>
      </c>
      <c r="H33" s="292">
        <v>8973.5300000000007</v>
      </c>
      <c r="I33" s="292">
        <v>8973.5300000000007</v>
      </c>
      <c r="J33" s="292">
        <v>2386.3200000000002</v>
      </c>
      <c r="K33" s="293">
        <f t="shared" si="0"/>
        <v>6587.2100000000009</v>
      </c>
      <c r="L33" s="294" t="s">
        <v>213</v>
      </c>
    </row>
    <row r="34" spans="1:12" s="295" customFormat="1" x14ac:dyDescent="0.3">
      <c r="A34" s="288" t="s">
        <v>37</v>
      </c>
      <c r="B34" s="289">
        <v>65</v>
      </c>
      <c r="C34" s="290" t="s">
        <v>153</v>
      </c>
      <c r="D34" s="288" t="s">
        <v>4</v>
      </c>
      <c r="E34" s="288" t="s">
        <v>76</v>
      </c>
      <c r="F34" s="288" t="s">
        <v>8</v>
      </c>
      <c r="G34" s="291" t="s">
        <v>6</v>
      </c>
      <c r="H34" s="292">
        <v>12439.9</v>
      </c>
      <c r="I34" s="292">
        <v>12937.5</v>
      </c>
      <c r="J34" s="292">
        <v>3445.13</v>
      </c>
      <c r="K34" s="293">
        <f t="shared" si="0"/>
        <v>9492.369999999999</v>
      </c>
      <c r="L34" s="294" t="s">
        <v>213</v>
      </c>
    </row>
    <row r="35" spans="1:12" s="295" customFormat="1" ht="26" x14ac:dyDescent="0.3">
      <c r="A35" s="288" t="s">
        <v>24</v>
      </c>
      <c r="B35" s="289">
        <v>35</v>
      </c>
      <c r="C35" s="290" t="s">
        <v>295</v>
      </c>
      <c r="D35" s="288" t="s">
        <v>10</v>
      </c>
      <c r="E35" s="288" t="s">
        <v>320</v>
      </c>
      <c r="F35" s="288" t="s">
        <v>89</v>
      </c>
      <c r="G35" s="291" t="s">
        <v>6</v>
      </c>
      <c r="H35" s="292">
        <v>9103.19</v>
      </c>
      <c r="I35" s="292">
        <v>11735.63</v>
      </c>
      <c r="J35" s="292">
        <v>3795.43</v>
      </c>
      <c r="K35" s="293">
        <f t="shared" si="0"/>
        <v>7940.1999999999989</v>
      </c>
      <c r="L35" s="294" t="s">
        <v>313</v>
      </c>
    </row>
    <row r="36" spans="1:12" s="295" customFormat="1" ht="26" x14ac:dyDescent="0.3">
      <c r="A36" s="288" t="s">
        <v>28</v>
      </c>
      <c r="B36" s="289">
        <v>56</v>
      </c>
      <c r="C36" s="290" t="s">
        <v>270</v>
      </c>
      <c r="D36" s="288" t="s">
        <v>296</v>
      </c>
      <c r="E36" s="288" t="s">
        <v>320</v>
      </c>
      <c r="F36" s="288" t="s">
        <v>5</v>
      </c>
      <c r="G36" s="291" t="s">
        <v>6</v>
      </c>
      <c r="H36" s="292">
        <v>16500.2</v>
      </c>
      <c r="I36" s="292">
        <v>29242.89</v>
      </c>
      <c r="J36" s="292">
        <v>17775.349999999999</v>
      </c>
      <c r="K36" s="293">
        <f t="shared" si="0"/>
        <v>11467.54</v>
      </c>
      <c r="L36" s="294" t="s">
        <v>314</v>
      </c>
    </row>
    <row r="37" spans="1:12" s="295" customFormat="1" x14ac:dyDescent="0.3">
      <c r="A37" s="288" t="s">
        <v>23</v>
      </c>
      <c r="B37" s="289">
        <v>34</v>
      </c>
      <c r="C37" s="290" t="s">
        <v>288</v>
      </c>
      <c r="D37" s="288" t="s">
        <v>10</v>
      </c>
      <c r="E37" s="288" t="s">
        <v>77</v>
      </c>
      <c r="F37" s="288" t="s">
        <v>89</v>
      </c>
      <c r="G37" s="291" t="s">
        <v>6</v>
      </c>
      <c r="H37" s="292">
        <v>9680.8799999999992</v>
      </c>
      <c r="I37" s="292">
        <v>10761.73</v>
      </c>
      <c r="J37" s="292">
        <v>2829.41</v>
      </c>
      <c r="K37" s="293">
        <f t="shared" si="0"/>
        <v>7932.32</v>
      </c>
      <c r="L37" s="294" t="s">
        <v>306</v>
      </c>
    </row>
    <row r="38" spans="1:12" s="295" customFormat="1" x14ac:dyDescent="0.3">
      <c r="A38" s="288" t="s">
        <v>36</v>
      </c>
      <c r="B38" s="289">
        <v>69</v>
      </c>
      <c r="C38" s="290" t="s">
        <v>289</v>
      </c>
      <c r="D38" s="288" t="s">
        <v>296</v>
      </c>
      <c r="E38" s="288" t="s">
        <v>43</v>
      </c>
      <c r="F38" s="288" t="s">
        <v>91</v>
      </c>
      <c r="G38" s="291" t="s">
        <v>15</v>
      </c>
      <c r="H38" s="292">
        <v>13266.04</v>
      </c>
      <c r="I38" s="292">
        <v>15388.14</v>
      </c>
      <c r="J38" s="292">
        <v>3595.6</v>
      </c>
      <c r="K38" s="293">
        <f t="shared" si="0"/>
        <v>11792.539999999999</v>
      </c>
      <c r="L38" s="294" t="s">
        <v>307</v>
      </c>
    </row>
    <row r="39" spans="1:12" s="295" customFormat="1" x14ac:dyDescent="0.3">
      <c r="A39" s="288" t="s">
        <v>27</v>
      </c>
      <c r="B39" s="289">
        <v>51</v>
      </c>
      <c r="C39" s="290" t="s">
        <v>293</v>
      </c>
      <c r="D39" s="288" t="s">
        <v>10</v>
      </c>
      <c r="E39" s="288" t="s">
        <v>77</v>
      </c>
      <c r="F39" s="288" t="s">
        <v>9</v>
      </c>
      <c r="G39" s="291" t="s">
        <v>6</v>
      </c>
      <c r="H39" s="292">
        <v>8055.68</v>
      </c>
      <c r="I39" s="292">
        <v>8877.91</v>
      </c>
      <c r="J39" s="292">
        <v>2358.92</v>
      </c>
      <c r="K39" s="293">
        <f t="shared" si="0"/>
        <v>6518.99</v>
      </c>
      <c r="L39" s="294" t="s">
        <v>308</v>
      </c>
    </row>
    <row r="40" spans="1:12" s="295" customFormat="1" x14ac:dyDescent="0.3">
      <c r="A40" s="288" t="s">
        <v>35</v>
      </c>
      <c r="B40" s="289">
        <v>70</v>
      </c>
      <c r="C40" s="290" t="s">
        <v>271</v>
      </c>
      <c r="D40" s="288" t="s">
        <v>296</v>
      </c>
      <c r="E40" s="288" t="s">
        <v>43</v>
      </c>
      <c r="F40" s="288" t="s">
        <v>91</v>
      </c>
      <c r="G40" s="291" t="s">
        <v>15</v>
      </c>
      <c r="H40" s="292">
        <v>12564.1</v>
      </c>
      <c r="I40" s="292">
        <v>13066.66</v>
      </c>
      <c r="J40" s="292">
        <v>8530.91</v>
      </c>
      <c r="K40" s="293">
        <f t="shared" si="0"/>
        <v>4535.75</v>
      </c>
      <c r="L40" s="294" t="s">
        <v>203</v>
      </c>
    </row>
    <row r="41" spans="1:12" s="307" customFormat="1" x14ac:dyDescent="0.3">
      <c r="A41" s="300" t="s">
        <v>275</v>
      </c>
      <c r="B41" s="301">
        <v>1026</v>
      </c>
      <c r="C41" s="302"/>
      <c r="D41" s="300" t="s">
        <v>119</v>
      </c>
      <c r="E41" s="300" t="s">
        <v>144</v>
      </c>
      <c r="F41" s="300" t="s">
        <v>90</v>
      </c>
      <c r="G41" s="303" t="s">
        <v>14</v>
      </c>
      <c r="H41" s="304">
        <v>1200</v>
      </c>
      <c r="I41" s="304">
        <v>1452</v>
      </c>
      <c r="J41" s="304">
        <v>0</v>
      </c>
      <c r="K41" s="305">
        <f>I41-J41</f>
        <v>1452</v>
      </c>
      <c r="L41" s="306" t="s">
        <v>263</v>
      </c>
    </row>
    <row r="42" spans="1:12" s="307" customFormat="1" x14ac:dyDescent="0.3">
      <c r="A42" s="300" t="s">
        <v>273</v>
      </c>
      <c r="B42" s="301">
        <v>1125</v>
      </c>
      <c r="C42" s="302"/>
      <c r="D42" s="300" t="s">
        <v>120</v>
      </c>
      <c r="E42" s="300" t="s">
        <v>144</v>
      </c>
      <c r="F42" s="300" t="s">
        <v>5</v>
      </c>
      <c r="G42" s="303" t="s">
        <v>14</v>
      </c>
      <c r="H42" s="304">
        <v>1200</v>
      </c>
      <c r="I42" s="304">
        <v>1683</v>
      </c>
      <c r="J42" s="304">
        <v>0</v>
      </c>
      <c r="K42" s="305">
        <f>I42-J42</f>
        <v>1683</v>
      </c>
      <c r="L42" s="306" t="s">
        <v>263</v>
      </c>
    </row>
    <row r="43" spans="1:12" s="307" customFormat="1" x14ac:dyDescent="0.3">
      <c r="A43" s="300" t="s">
        <v>274</v>
      </c>
      <c r="B43" s="301">
        <v>1025</v>
      </c>
      <c r="C43" s="302"/>
      <c r="D43" s="300" t="s">
        <v>119</v>
      </c>
      <c r="E43" s="300" t="s">
        <v>144</v>
      </c>
      <c r="F43" s="300" t="s">
        <v>325</v>
      </c>
      <c r="G43" s="303" t="s">
        <v>14</v>
      </c>
      <c r="H43" s="308">
        <v>1200</v>
      </c>
      <c r="I43" s="304">
        <v>1452</v>
      </c>
      <c r="J43" s="305">
        <v>0</v>
      </c>
      <c r="K43" s="305">
        <f>I43-J43</f>
        <v>1452</v>
      </c>
      <c r="L43" s="306" t="s">
        <v>263</v>
      </c>
    </row>
    <row r="44" spans="1:12" s="307" customFormat="1" x14ac:dyDescent="0.3">
      <c r="A44" s="300" t="s">
        <v>148</v>
      </c>
      <c r="B44" s="301">
        <v>1018</v>
      </c>
      <c r="C44" s="302"/>
      <c r="D44" s="300" t="s">
        <v>119</v>
      </c>
      <c r="E44" s="300" t="s">
        <v>144</v>
      </c>
      <c r="F44" s="300" t="s">
        <v>136</v>
      </c>
      <c r="G44" s="303" t="s">
        <v>14</v>
      </c>
      <c r="H44" s="308">
        <v>1200</v>
      </c>
      <c r="I44" s="304">
        <v>1272</v>
      </c>
      <c r="J44" s="305">
        <v>0</v>
      </c>
      <c r="K44" s="305">
        <f t="shared" si="0"/>
        <v>1272</v>
      </c>
      <c r="L44" s="306" t="s">
        <v>263</v>
      </c>
    </row>
    <row r="45" spans="1:12" s="307" customFormat="1" x14ac:dyDescent="0.3">
      <c r="A45" s="300" t="s">
        <v>220</v>
      </c>
      <c r="B45" s="301">
        <v>1024</v>
      </c>
      <c r="C45" s="302"/>
      <c r="D45" s="300" t="s">
        <v>119</v>
      </c>
      <c r="E45" s="300" t="s">
        <v>144</v>
      </c>
      <c r="F45" s="300" t="s">
        <v>88</v>
      </c>
      <c r="G45" s="303" t="s">
        <v>14</v>
      </c>
      <c r="H45" s="308">
        <v>1200</v>
      </c>
      <c r="I45" s="304">
        <v>1452</v>
      </c>
      <c r="J45" s="305">
        <v>0</v>
      </c>
      <c r="K45" s="305">
        <f t="shared" si="0"/>
        <v>1452</v>
      </c>
      <c r="L45" s="306" t="s">
        <v>263</v>
      </c>
    </row>
    <row r="46" spans="1:12" s="307" customFormat="1" x14ac:dyDescent="0.3">
      <c r="A46" s="300" t="s">
        <v>277</v>
      </c>
      <c r="B46" s="301">
        <v>1028</v>
      </c>
      <c r="C46" s="302"/>
      <c r="D46" s="300" t="s">
        <v>120</v>
      </c>
      <c r="E46" s="300" t="s">
        <v>144</v>
      </c>
      <c r="F46" s="300" t="s">
        <v>225</v>
      </c>
      <c r="G46" s="303" t="s">
        <v>14</v>
      </c>
      <c r="H46" s="308">
        <v>1200</v>
      </c>
      <c r="I46" s="304">
        <v>1452</v>
      </c>
      <c r="J46" s="305">
        <v>0</v>
      </c>
      <c r="K46" s="305">
        <f>I46-J46</f>
        <v>1452</v>
      </c>
      <c r="L46" s="306" t="s">
        <v>263</v>
      </c>
    </row>
    <row r="47" spans="1:12" s="307" customFormat="1" x14ac:dyDescent="0.3">
      <c r="A47" s="300" t="s">
        <v>219</v>
      </c>
      <c r="B47" s="301">
        <v>1023</v>
      </c>
      <c r="C47" s="302"/>
      <c r="D47" s="300" t="s">
        <v>120</v>
      </c>
      <c r="E47" s="300" t="s">
        <v>144</v>
      </c>
      <c r="F47" s="300" t="s">
        <v>5</v>
      </c>
      <c r="G47" s="303" t="s">
        <v>14</v>
      </c>
      <c r="H47" s="309">
        <v>1200</v>
      </c>
      <c r="I47" s="304">
        <v>1452</v>
      </c>
      <c r="J47" s="305">
        <v>0</v>
      </c>
      <c r="K47" s="305">
        <f t="shared" si="0"/>
        <v>1452</v>
      </c>
      <c r="L47" s="306" t="s">
        <v>263</v>
      </c>
    </row>
    <row r="48" spans="1:12" s="307" customFormat="1" x14ac:dyDescent="0.3">
      <c r="A48" s="300" t="s">
        <v>154</v>
      </c>
      <c r="B48" s="301">
        <v>1019</v>
      </c>
      <c r="C48" s="302"/>
      <c r="D48" s="300" t="s">
        <v>119</v>
      </c>
      <c r="E48" s="300" t="s">
        <v>144</v>
      </c>
      <c r="F48" s="300" t="s">
        <v>90</v>
      </c>
      <c r="G48" s="303" t="s">
        <v>14</v>
      </c>
      <c r="H48" s="308">
        <v>1200</v>
      </c>
      <c r="I48" s="304">
        <v>1452</v>
      </c>
      <c r="J48" s="305">
        <v>0</v>
      </c>
      <c r="K48" s="305">
        <f t="shared" si="0"/>
        <v>1452</v>
      </c>
      <c r="L48" s="306" t="s">
        <v>263</v>
      </c>
    </row>
    <row r="49" spans="1:12" s="307" customFormat="1" x14ac:dyDescent="0.3">
      <c r="A49" s="300" t="s">
        <v>169</v>
      </c>
      <c r="B49" s="301">
        <v>1022</v>
      </c>
      <c r="C49" s="302"/>
      <c r="D49" s="300" t="s">
        <v>119</v>
      </c>
      <c r="E49" s="300" t="s">
        <v>144</v>
      </c>
      <c r="F49" s="300" t="s">
        <v>225</v>
      </c>
      <c r="G49" s="303" t="s">
        <v>14</v>
      </c>
      <c r="H49" s="309">
        <v>1200</v>
      </c>
      <c r="I49" s="304">
        <v>1452</v>
      </c>
      <c r="J49" s="305">
        <v>0</v>
      </c>
      <c r="K49" s="305">
        <f t="shared" si="0"/>
        <v>1452</v>
      </c>
      <c r="L49" s="306" t="s">
        <v>263</v>
      </c>
    </row>
    <row r="50" spans="1:12" s="307" customFormat="1" x14ac:dyDescent="0.3">
      <c r="A50" s="300" t="s">
        <v>149</v>
      </c>
      <c r="B50" s="301">
        <v>1016</v>
      </c>
      <c r="C50" s="302"/>
      <c r="D50" s="300" t="s">
        <v>119</v>
      </c>
      <c r="E50" s="300" t="s">
        <v>144</v>
      </c>
      <c r="F50" s="300" t="s">
        <v>9</v>
      </c>
      <c r="G50" s="303" t="s">
        <v>14</v>
      </c>
      <c r="H50" s="308">
        <v>1200</v>
      </c>
      <c r="I50" s="308">
        <v>1560</v>
      </c>
      <c r="J50" s="305">
        <v>0</v>
      </c>
      <c r="K50" s="305">
        <f t="shared" si="0"/>
        <v>1560</v>
      </c>
      <c r="L50" s="306" t="s">
        <v>263</v>
      </c>
    </row>
    <row r="51" spans="1:12" s="307" customFormat="1" x14ac:dyDescent="0.3">
      <c r="A51" s="300" t="s">
        <v>276</v>
      </c>
      <c r="B51" s="301">
        <v>1027</v>
      </c>
      <c r="C51" s="302"/>
      <c r="D51" s="300" t="s">
        <v>119</v>
      </c>
      <c r="E51" s="300" t="s">
        <v>144</v>
      </c>
      <c r="F51" s="300" t="s">
        <v>225</v>
      </c>
      <c r="G51" s="303" t="s">
        <v>14</v>
      </c>
      <c r="H51" s="308">
        <v>1200</v>
      </c>
      <c r="I51" s="308">
        <v>1452</v>
      </c>
      <c r="J51" s="305">
        <v>0</v>
      </c>
      <c r="K51" s="305">
        <f>I51-J51</f>
        <v>1452</v>
      </c>
      <c r="L51" s="306" t="s">
        <v>263</v>
      </c>
    </row>
    <row r="52" spans="1:12" s="317" customFormat="1" x14ac:dyDescent="0.3">
      <c r="A52" s="310" t="s">
        <v>191</v>
      </c>
      <c r="B52" s="311">
        <v>2106</v>
      </c>
      <c r="C52" s="312"/>
      <c r="D52" s="310" t="s">
        <v>42</v>
      </c>
      <c r="E52" s="310" t="s">
        <v>42</v>
      </c>
      <c r="F52" s="310" t="s">
        <v>172</v>
      </c>
      <c r="G52" s="313" t="s">
        <v>6</v>
      </c>
      <c r="H52" s="314">
        <v>3666.67</v>
      </c>
      <c r="I52" s="314">
        <v>3666.67</v>
      </c>
      <c r="J52" s="315">
        <v>0</v>
      </c>
      <c r="K52" s="315">
        <f t="shared" si="0"/>
        <v>3666.67</v>
      </c>
      <c r="L52" s="316" t="s">
        <v>181</v>
      </c>
    </row>
    <row r="53" spans="1:12" s="317" customFormat="1" x14ac:dyDescent="0.3">
      <c r="A53" s="310" t="s">
        <v>192</v>
      </c>
      <c r="B53" s="311">
        <v>2107</v>
      </c>
      <c r="C53" s="312"/>
      <c r="D53" s="310" t="s">
        <v>42</v>
      </c>
      <c r="E53" s="310" t="s">
        <v>42</v>
      </c>
      <c r="F53" s="310" t="s">
        <v>172</v>
      </c>
      <c r="G53" s="313" t="s">
        <v>6</v>
      </c>
      <c r="H53" s="314">
        <v>2625</v>
      </c>
      <c r="I53" s="314">
        <f>2625+139.45</f>
        <v>2764.45</v>
      </c>
      <c r="J53" s="315">
        <v>0</v>
      </c>
      <c r="K53" s="315">
        <f t="shared" si="0"/>
        <v>2764.45</v>
      </c>
      <c r="L53" s="316" t="s">
        <v>181</v>
      </c>
    </row>
    <row r="54" spans="1:12" s="317" customFormat="1" x14ac:dyDescent="0.3">
      <c r="A54" s="310" t="s">
        <v>193</v>
      </c>
      <c r="B54" s="311">
        <v>2108</v>
      </c>
      <c r="C54" s="312"/>
      <c r="D54" s="310" t="s">
        <v>42</v>
      </c>
      <c r="E54" s="310" t="s">
        <v>42</v>
      </c>
      <c r="F54" s="310" t="s">
        <v>172</v>
      </c>
      <c r="G54" s="313" t="s">
        <v>6</v>
      </c>
      <c r="H54" s="314">
        <v>2625</v>
      </c>
      <c r="I54" s="314">
        <v>2625</v>
      </c>
      <c r="J54" s="315">
        <v>0</v>
      </c>
      <c r="K54" s="315">
        <f t="shared" si="0"/>
        <v>2625</v>
      </c>
      <c r="L54" s="316" t="s">
        <v>181</v>
      </c>
    </row>
    <row r="55" spans="1:12" s="317" customFormat="1" x14ac:dyDescent="0.3">
      <c r="A55" s="310" t="s">
        <v>140</v>
      </c>
      <c r="B55" s="311">
        <v>2091</v>
      </c>
      <c r="C55" s="312"/>
      <c r="D55" s="310" t="s">
        <v>42</v>
      </c>
      <c r="E55" s="310" t="s">
        <v>42</v>
      </c>
      <c r="F55" s="310" t="s">
        <v>141</v>
      </c>
      <c r="G55" s="313" t="s">
        <v>6</v>
      </c>
      <c r="H55" s="315">
        <v>5500</v>
      </c>
      <c r="I55" s="315">
        <v>5500</v>
      </c>
      <c r="J55" s="315">
        <v>0</v>
      </c>
      <c r="K55" s="315">
        <f t="shared" si="0"/>
        <v>5500</v>
      </c>
      <c r="L55" s="318" t="s">
        <v>176</v>
      </c>
    </row>
    <row r="56" spans="1:12" s="317" customFormat="1" x14ac:dyDescent="0.3">
      <c r="A56" s="310" t="s">
        <v>178</v>
      </c>
      <c r="B56" s="311">
        <v>2104</v>
      </c>
      <c r="C56" s="312"/>
      <c r="D56" s="310" t="s">
        <v>42</v>
      </c>
      <c r="E56" s="310" t="s">
        <v>42</v>
      </c>
      <c r="F56" s="310" t="s">
        <v>172</v>
      </c>
      <c r="G56" s="313" t="s">
        <v>6</v>
      </c>
      <c r="H56" s="314">
        <v>7750</v>
      </c>
      <c r="I56" s="314">
        <v>7750</v>
      </c>
      <c r="J56" s="315">
        <v>0</v>
      </c>
      <c r="K56" s="315">
        <f t="shared" si="0"/>
        <v>7750</v>
      </c>
      <c r="L56" s="316" t="s">
        <v>181</v>
      </c>
    </row>
    <row r="57" spans="1:12" s="317" customFormat="1" x14ac:dyDescent="0.3">
      <c r="A57" s="310" t="s">
        <v>39</v>
      </c>
      <c r="B57" s="311">
        <v>2002</v>
      </c>
      <c r="C57" s="312"/>
      <c r="D57" s="310" t="s">
        <v>42</v>
      </c>
      <c r="E57" s="310" t="s">
        <v>42</v>
      </c>
      <c r="F57" s="310" t="s">
        <v>325</v>
      </c>
      <c r="G57" s="313" t="s">
        <v>6</v>
      </c>
      <c r="H57" s="315">
        <v>4200</v>
      </c>
      <c r="I57" s="315">
        <v>4200</v>
      </c>
      <c r="J57" s="315">
        <v>0</v>
      </c>
      <c r="K57" s="315">
        <f>I57-J57</f>
        <v>4200</v>
      </c>
      <c r="L57" s="318" t="s">
        <v>176</v>
      </c>
    </row>
    <row r="58" spans="1:12" s="317" customFormat="1" x14ac:dyDescent="0.3">
      <c r="A58" s="310" t="s">
        <v>133</v>
      </c>
      <c r="B58" s="311">
        <v>2088</v>
      </c>
      <c r="C58" s="312"/>
      <c r="D58" s="310" t="s">
        <v>42</v>
      </c>
      <c r="E58" s="310" t="s">
        <v>320</v>
      </c>
      <c r="F58" s="310" t="s">
        <v>124</v>
      </c>
      <c r="G58" s="313" t="s">
        <v>6</v>
      </c>
      <c r="H58" s="315">
        <v>6500</v>
      </c>
      <c r="I58" s="315">
        <v>6500</v>
      </c>
      <c r="J58" s="315">
        <v>0</v>
      </c>
      <c r="K58" s="315">
        <f>I58-J58</f>
        <v>6500</v>
      </c>
      <c r="L58" s="318" t="s">
        <v>183</v>
      </c>
    </row>
    <row r="59" spans="1:12" s="317" customFormat="1" x14ac:dyDescent="0.3">
      <c r="A59" s="310" t="s">
        <v>194</v>
      </c>
      <c r="B59" s="311">
        <v>2109</v>
      </c>
      <c r="C59" s="312"/>
      <c r="D59" s="310" t="s">
        <v>42</v>
      </c>
      <c r="E59" s="310" t="s">
        <v>42</v>
      </c>
      <c r="F59" s="310" t="s">
        <v>172</v>
      </c>
      <c r="G59" s="313" t="s">
        <v>6</v>
      </c>
      <c r="H59" s="314">
        <v>2625</v>
      </c>
      <c r="I59" s="314">
        <v>2625</v>
      </c>
      <c r="J59" s="315">
        <v>0</v>
      </c>
      <c r="K59" s="315">
        <f>I59-J59</f>
        <v>2625</v>
      </c>
      <c r="L59" s="316" t="s">
        <v>181</v>
      </c>
    </row>
    <row r="60" spans="1:12" s="317" customFormat="1" x14ac:dyDescent="0.3">
      <c r="A60" s="310" t="s">
        <v>40</v>
      </c>
      <c r="B60" s="311">
        <v>2003</v>
      </c>
      <c r="C60" s="312"/>
      <c r="D60" s="310" t="s">
        <v>42</v>
      </c>
      <c r="E60" s="310" t="s">
        <v>42</v>
      </c>
      <c r="F60" s="310" t="s">
        <v>137</v>
      </c>
      <c r="G60" s="313" t="s">
        <v>6</v>
      </c>
      <c r="H60" s="315">
        <v>4200</v>
      </c>
      <c r="I60" s="315">
        <v>4200</v>
      </c>
      <c r="J60" s="315">
        <v>0</v>
      </c>
      <c r="K60" s="315">
        <f>I60-J60</f>
        <v>4200</v>
      </c>
      <c r="L60" s="318" t="s">
        <v>176</v>
      </c>
    </row>
    <row r="61" spans="1:12" s="317" customFormat="1" x14ac:dyDescent="0.3">
      <c r="A61" s="310" t="s">
        <v>195</v>
      </c>
      <c r="B61" s="311">
        <v>2110</v>
      </c>
      <c r="C61" s="312"/>
      <c r="D61" s="310" t="s">
        <v>42</v>
      </c>
      <c r="E61" s="310" t="s">
        <v>42</v>
      </c>
      <c r="F61" s="310" t="s">
        <v>172</v>
      </c>
      <c r="G61" s="313" t="s">
        <v>6</v>
      </c>
      <c r="H61" s="314">
        <v>5500</v>
      </c>
      <c r="I61" s="314">
        <v>5500</v>
      </c>
      <c r="J61" s="315">
        <v>0</v>
      </c>
      <c r="K61" s="315">
        <f>I61-J61</f>
        <v>5500</v>
      </c>
      <c r="L61" s="316" t="s">
        <v>181</v>
      </c>
    </row>
    <row r="62" spans="1:12" s="324" customFormat="1" x14ac:dyDescent="0.3">
      <c r="A62" s="319"/>
      <c r="B62" s="320"/>
      <c r="C62" s="320" t="s">
        <v>102</v>
      </c>
      <c r="D62" s="319"/>
      <c r="E62" s="319"/>
      <c r="F62" s="319"/>
      <c r="G62" s="321"/>
      <c r="H62" s="322">
        <f>SUM(H2:H61)</f>
        <v>516974.75000000006</v>
      </c>
      <c r="I62" s="322">
        <f>SUM(I2:I61)</f>
        <v>637060.39</v>
      </c>
      <c r="J62" s="322">
        <f>SUM(J2:J61)</f>
        <v>174972.99000000002</v>
      </c>
      <c r="K62" s="322">
        <f>SUM(K2:K61)</f>
        <v>462087.39999999997</v>
      </c>
      <c r="L62" s="323"/>
    </row>
    <row r="63" spans="1:12" x14ac:dyDescent="0.3">
      <c r="I63" s="328"/>
      <c r="J63" s="329"/>
      <c r="K63" s="329"/>
    </row>
    <row r="64" spans="1:12" x14ac:dyDescent="0.3">
      <c r="I64" s="328"/>
      <c r="K64" s="328"/>
    </row>
    <row r="65" spans="9:9" x14ac:dyDescent="0.3">
      <c r="I65" s="328"/>
    </row>
  </sheetData>
  <autoFilter ref="A1:L65" xr:uid="{77781BF4-882F-42D2-8A66-555AA79F6F5C}"/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8B523-AFD0-4D23-8D61-959535D74D4A}">
  <dimension ref="A1:O64"/>
  <sheetViews>
    <sheetView topLeftCell="A43" zoomScale="105" zoomScaleNormal="105" workbookViewId="0">
      <pane xSplit="2" topLeftCell="C1" activePane="topRight" state="frozen"/>
      <selection pane="topRight" activeCell="A52" sqref="A52:L52"/>
    </sheetView>
  </sheetViews>
  <sheetFormatPr defaultColWidth="8.7265625" defaultRowHeight="15.5" x14ac:dyDescent="0.35"/>
  <cols>
    <col min="1" max="1" width="20.7265625" style="401" customWidth="1"/>
    <col min="2" max="2" width="6.54296875" style="402" customWidth="1"/>
    <col min="3" max="3" width="7.81640625" style="402" customWidth="1"/>
    <col min="4" max="4" width="9.1796875" style="401" bestFit="1" customWidth="1"/>
    <col min="5" max="5" width="11.81640625" style="401" customWidth="1"/>
    <col min="6" max="6" width="7.26953125" style="401" customWidth="1"/>
    <col min="7" max="7" width="8" style="403" customWidth="1"/>
    <col min="8" max="11" width="16.7265625" style="404" customWidth="1"/>
    <col min="12" max="12" width="64.54296875" style="407" bestFit="1" customWidth="1"/>
    <col min="13" max="14" width="8.7265625" style="408"/>
    <col min="15" max="15" width="11.54296875" style="408" bestFit="1" customWidth="1"/>
    <col min="16" max="16384" width="8.7265625" style="408"/>
  </cols>
  <sheetData>
    <row r="1" spans="1:15" s="338" customFormat="1" ht="25.5" customHeight="1" x14ac:dyDescent="0.35">
      <c r="A1" s="332" t="s">
        <v>319</v>
      </c>
      <c r="B1" s="333" t="s">
        <v>83</v>
      </c>
      <c r="C1" s="332" t="s">
        <v>78</v>
      </c>
      <c r="D1" s="334" t="s">
        <v>79</v>
      </c>
      <c r="E1" s="334" t="s">
        <v>81</v>
      </c>
      <c r="F1" s="334" t="s">
        <v>80</v>
      </c>
      <c r="G1" s="335" t="s">
        <v>82</v>
      </c>
      <c r="H1" s="336" t="s">
        <v>73</v>
      </c>
      <c r="I1" s="336" t="s">
        <v>85</v>
      </c>
      <c r="J1" s="336" t="s">
        <v>74</v>
      </c>
      <c r="K1" s="336" t="s">
        <v>75</v>
      </c>
      <c r="L1" s="337" t="s">
        <v>84</v>
      </c>
    </row>
    <row r="2" spans="1:15" s="345" customFormat="1" x14ac:dyDescent="0.35">
      <c r="A2" s="339" t="s">
        <v>16</v>
      </c>
      <c r="B2" s="340" t="s">
        <v>186</v>
      </c>
      <c r="C2" s="341" t="s">
        <v>2</v>
      </c>
      <c r="D2" s="339" t="s">
        <v>0</v>
      </c>
      <c r="E2" s="339" t="s">
        <v>1</v>
      </c>
      <c r="F2" s="339" t="s">
        <v>316</v>
      </c>
      <c r="G2" s="342"/>
      <c r="H2" s="343">
        <v>34993.339999999997</v>
      </c>
      <c r="I2" s="343">
        <f>34993.34+2895.16+1944.07+25280.19</f>
        <v>65112.759999999995</v>
      </c>
      <c r="J2" s="343">
        <v>9892.93</v>
      </c>
      <c r="K2" s="343">
        <f t="shared" ref="K2:K56" si="0">I2-J2</f>
        <v>55219.829999999994</v>
      </c>
      <c r="L2" s="344" t="s">
        <v>331</v>
      </c>
    </row>
    <row r="3" spans="1:15" s="345" customFormat="1" x14ac:dyDescent="0.35">
      <c r="A3" s="339" t="s">
        <v>17</v>
      </c>
      <c r="B3" s="340" t="s">
        <v>187</v>
      </c>
      <c r="C3" s="341" t="s">
        <v>3</v>
      </c>
      <c r="D3" s="339" t="s">
        <v>0</v>
      </c>
      <c r="E3" s="339" t="s">
        <v>317</v>
      </c>
      <c r="F3" s="339" t="s">
        <v>229</v>
      </c>
      <c r="G3" s="342"/>
      <c r="H3" s="343">
        <v>32908.57</v>
      </c>
      <c r="I3" s="343">
        <v>35206.129999999997</v>
      </c>
      <c r="J3" s="343">
        <v>8722.65</v>
      </c>
      <c r="K3" s="343">
        <f t="shared" si="0"/>
        <v>26483.479999999996</v>
      </c>
      <c r="L3" s="344" t="s">
        <v>310</v>
      </c>
    </row>
    <row r="4" spans="1:15" s="345" customFormat="1" x14ac:dyDescent="0.35">
      <c r="A4" s="339" t="s">
        <v>47</v>
      </c>
      <c r="B4" s="340" t="s">
        <v>188</v>
      </c>
      <c r="C4" s="341" t="s">
        <v>3</v>
      </c>
      <c r="D4" s="339" t="s">
        <v>0</v>
      </c>
      <c r="E4" s="339" t="s">
        <v>317</v>
      </c>
      <c r="F4" s="339" t="s">
        <v>230</v>
      </c>
      <c r="G4" s="342"/>
      <c r="H4" s="343">
        <v>32908.57</v>
      </c>
      <c r="I4" s="345">
        <f>32908.57+4454.4</f>
        <v>37362.97</v>
      </c>
      <c r="J4" s="343">
        <v>8785</v>
      </c>
      <c r="K4" s="343">
        <f>I2-J4</f>
        <v>56327.759999999995</v>
      </c>
      <c r="L4" s="344" t="s">
        <v>152</v>
      </c>
    </row>
    <row r="5" spans="1:15" s="353" customFormat="1" x14ac:dyDescent="0.35">
      <c r="A5" s="346" t="s">
        <v>185</v>
      </c>
      <c r="B5" s="347">
        <v>95</v>
      </c>
      <c r="C5" s="348" t="s">
        <v>101</v>
      </c>
      <c r="D5" s="346" t="s">
        <v>0</v>
      </c>
      <c r="E5" s="346" t="s">
        <v>318</v>
      </c>
      <c r="F5" s="346" t="s">
        <v>231</v>
      </c>
      <c r="G5" s="349"/>
      <c r="H5" s="350">
        <v>5208.1400000000003</v>
      </c>
      <c r="I5" s="351">
        <v>5208.1400000000003</v>
      </c>
      <c r="J5" s="351">
        <v>381.98</v>
      </c>
      <c r="K5" s="350">
        <f t="shared" si="0"/>
        <v>4826.16</v>
      </c>
      <c r="L5" s="352" t="s">
        <v>272</v>
      </c>
    </row>
    <row r="6" spans="1:15" s="353" customFormat="1" x14ac:dyDescent="0.35">
      <c r="A6" s="346" t="s">
        <v>18</v>
      </c>
      <c r="B6" s="347" t="s">
        <v>190</v>
      </c>
      <c r="C6" s="348" t="s">
        <v>101</v>
      </c>
      <c r="D6" s="346" t="s">
        <v>0</v>
      </c>
      <c r="E6" s="354" t="s">
        <v>318</v>
      </c>
      <c r="F6" s="346" t="s">
        <v>138</v>
      </c>
      <c r="G6" s="349"/>
      <c r="H6" s="350">
        <v>5208.1400000000003</v>
      </c>
      <c r="I6" s="351">
        <f>5208.14+4599</f>
        <v>9807.14</v>
      </c>
      <c r="J6" s="351">
        <v>392.19</v>
      </c>
      <c r="K6" s="350">
        <f t="shared" si="0"/>
        <v>9414.9499999999989</v>
      </c>
      <c r="L6" s="352" t="s">
        <v>257</v>
      </c>
    </row>
    <row r="7" spans="1:15" s="363" customFormat="1" x14ac:dyDescent="0.35">
      <c r="A7" s="355" t="s">
        <v>167</v>
      </c>
      <c r="B7" s="356">
        <v>92</v>
      </c>
      <c r="C7" s="357"/>
      <c r="D7" s="355"/>
      <c r="E7" s="358" t="s">
        <v>235</v>
      </c>
      <c r="F7" s="358" t="s">
        <v>51</v>
      </c>
      <c r="G7" s="359" t="s">
        <v>6</v>
      </c>
      <c r="H7" s="360">
        <v>0</v>
      </c>
      <c r="I7" s="361">
        <v>2080.5</v>
      </c>
      <c r="J7" s="361">
        <v>0</v>
      </c>
      <c r="K7" s="360">
        <f t="shared" si="0"/>
        <v>2080.5</v>
      </c>
      <c r="L7" s="362" t="s">
        <v>157</v>
      </c>
    </row>
    <row r="8" spans="1:15" s="363" customFormat="1" x14ac:dyDescent="0.35">
      <c r="A8" s="355" t="s">
        <v>173</v>
      </c>
      <c r="B8" s="356">
        <v>93</v>
      </c>
      <c r="C8" s="357"/>
      <c r="D8" s="355"/>
      <c r="E8" s="358" t="s">
        <v>235</v>
      </c>
      <c r="F8" s="358" t="s">
        <v>238</v>
      </c>
      <c r="G8" s="359"/>
      <c r="H8" s="360">
        <v>0</v>
      </c>
      <c r="I8" s="361">
        <v>0</v>
      </c>
      <c r="J8" s="361">
        <v>0</v>
      </c>
      <c r="K8" s="360">
        <f t="shared" si="0"/>
        <v>0</v>
      </c>
      <c r="L8" s="362"/>
    </row>
    <row r="9" spans="1:15" s="363" customFormat="1" x14ac:dyDescent="0.35">
      <c r="A9" s="355" t="s">
        <v>156</v>
      </c>
      <c r="B9" s="356">
        <v>90</v>
      </c>
      <c r="C9" s="357"/>
      <c r="D9" s="355"/>
      <c r="E9" s="358" t="s">
        <v>235</v>
      </c>
      <c r="F9" s="358" t="s">
        <v>225</v>
      </c>
      <c r="G9" s="359" t="s">
        <v>6</v>
      </c>
      <c r="H9" s="360">
        <v>0</v>
      </c>
      <c r="I9" s="361">
        <v>27894.799999999999</v>
      </c>
      <c r="J9" s="361">
        <v>0</v>
      </c>
      <c r="K9" s="360">
        <f t="shared" si="0"/>
        <v>27894.799999999999</v>
      </c>
      <c r="L9" s="362" t="s">
        <v>157</v>
      </c>
    </row>
    <row r="10" spans="1:15" s="363" customFormat="1" x14ac:dyDescent="0.35">
      <c r="A10" s="355" t="s">
        <v>174</v>
      </c>
      <c r="B10" s="356">
        <v>91</v>
      </c>
      <c r="C10" s="357"/>
      <c r="D10" s="355"/>
      <c r="E10" s="358" t="s">
        <v>235</v>
      </c>
      <c r="F10" s="358" t="s">
        <v>237</v>
      </c>
      <c r="G10" s="359" t="s">
        <v>14</v>
      </c>
      <c r="H10" s="360">
        <v>0</v>
      </c>
      <c r="I10" s="360">
        <v>0</v>
      </c>
      <c r="J10" s="360">
        <v>0</v>
      </c>
      <c r="K10" s="360">
        <f t="shared" si="0"/>
        <v>0</v>
      </c>
    </row>
    <row r="11" spans="1:15" s="363" customFormat="1" x14ac:dyDescent="0.35">
      <c r="A11" s="355" t="s">
        <v>197</v>
      </c>
      <c r="B11" s="356">
        <v>94</v>
      </c>
      <c r="C11" s="357"/>
      <c r="D11" s="355"/>
      <c r="E11" s="358" t="s">
        <v>235</v>
      </c>
      <c r="F11" s="358" t="s">
        <v>13</v>
      </c>
      <c r="G11" s="359"/>
      <c r="H11" s="360">
        <v>0</v>
      </c>
      <c r="I11" s="360">
        <v>0</v>
      </c>
      <c r="J11" s="360">
        <v>0</v>
      </c>
      <c r="K11" s="360">
        <f t="shared" si="0"/>
        <v>0</v>
      </c>
      <c r="L11" s="362"/>
    </row>
    <row r="12" spans="1:15" s="371" customFormat="1" x14ac:dyDescent="0.35">
      <c r="A12" s="364" t="s">
        <v>107</v>
      </c>
      <c r="B12" s="365">
        <v>88</v>
      </c>
      <c r="C12" s="366" t="s">
        <v>286</v>
      </c>
      <c r="D12" s="364" t="s">
        <v>4</v>
      </c>
      <c r="E12" s="364" t="s">
        <v>76</v>
      </c>
      <c r="F12" s="364" t="s">
        <v>136</v>
      </c>
      <c r="G12" s="367" t="s">
        <v>6</v>
      </c>
      <c r="H12" s="368">
        <v>9474.9</v>
      </c>
      <c r="I12" s="368">
        <v>10106.56</v>
      </c>
      <c r="J12" s="368">
        <v>4657.43</v>
      </c>
      <c r="K12" s="369">
        <f t="shared" si="0"/>
        <v>5449.1299999999992</v>
      </c>
      <c r="L12" s="370" t="s">
        <v>334</v>
      </c>
    </row>
    <row r="13" spans="1:15" s="371" customFormat="1" x14ac:dyDescent="0.35">
      <c r="A13" s="364" t="s">
        <v>104</v>
      </c>
      <c r="B13" s="365">
        <v>84</v>
      </c>
      <c r="C13" s="366" t="s">
        <v>286</v>
      </c>
      <c r="D13" s="364" t="s">
        <v>4</v>
      </c>
      <c r="E13" s="364" t="s">
        <v>76</v>
      </c>
      <c r="F13" s="364" t="s">
        <v>136</v>
      </c>
      <c r="G13" s="367" t="s">
        <v>6</v>
      </c>
      <c r="H13" s="368">
        <v>9474.9</v>
      </c>
      <c r="I13" s="368">
        <v>9474.9</v>
      </c>
      <c r="J13" s="368">
        <v>2426.09</v>
      </c>
      <c r="K13" s="369">
        <f t="shared" si="0"/>
        <v>7048.8099999999995</v>
      </c>
      <c r="L13" s="370" t="s">
        <v>209</v>
      </c>
    </row>
    <row r="14" spans="1:15" s="371" customFormat="1" x14ac:dyDescent="0.35">
      <c r="A14" s="364" t="s">
        <v>31</v>
      </c>
      <c r="B14" s="365">
        <v>80</v>
      </c>
      <c r="C14" s="366" t="s">
        <v>287</v>
      </c>
      <c r="D14" s="364" t="s">
        <v>296</v>
      </c>
      <c r="E14" s="364" t="s">
        <v>320</v>
      </c>
      <c r="F14" s="364" t="s">
        <v>88</v>
      </c>
      <c r="G14" s="367" t="s">
        <v>6</v>
      </c>
      <c r="H14" s="368">
        <v>14011.1</v>
      </c>
      <c r="I14" s="368">
        <v>14571.54</v>
      </c>
      <c r="J14" s="368">
        <v>4037.31</v>
      </c>
      <c r="K14" s="369">
        <f t="shared" si="0"/>
        <v>10534.230000000001</v>
      </c>
      <c r="L14" s="370" t="s">
        <v>213</v>
      </c>
    </row>
    <row r="15" spans="1:15" s="371" customFormat="1" x14ac:dyDescent="0.35">
      <c r="A15" s="364" t="s">
        <v>182</v>
      </c>
      <c r="B15" s="365">
        <v>54</v>
      </c>
      <c r="C15" s="366" t="s">
        <v>288</v>
      </c>
      <c r="D15" s="364" t="s">
        <v>10</v>
      </c>
      <c r="E15" s="364" t="s">
        <v>320</v>
      </c>
      <c r="F15" s="364" t="s">
        <v>7</v>
      </c>
      <c r="G15" s="367" t="s">
        <v>6</v>
      </c>
      <c r="H15" s="368">
        <v>9680.8799999999992</v>
      </c>
      <c r="I15" s="368">
        <v>13036.21</v>
      </c>
      <c r="J15" s="368">
        <v>3454.89</v>
      </c>
      <c r="K15" s="369">
        <f t="shared" si="0"/>
        <v>9581.32</v>
      </c>
      <c r="L15" s="370" t="s">
        <v>330</v>
      </c>
    </row>
    <row r="16" spans="1:15" s="371" customFormat="1" x14ac:dyDescent="0.35">
      <c r="A16" s="364" t="s">
        <v>19</v>
      </c>
      <c r="B16" s="365">
        <v>4</v>
      </c>
      <c r="C16" s="366" t="s">
        <v>270</v>
      </c>
      <c r="D16" s="364" t="s">
        <v>296</v>
      </c>
      <c r="E16" s="364" t="s">
        <v>76</v>
      </c>
      <c r="F16" s="364" t="s">
        <v>88</v>
      </c>
      <c r="G16" s="367" t="s">
        <v>6</v>
      </c>
      <c r="H16" s="368">
        <v>16500.2</v>
      </c>
      <c r="I16" s="368">
        <v>17820.22</v>
      </c>
      <c r="J16" s="368">
        <v>5913.12</v>
      </c>
      <c r="K16" s="369">
        <f t="shared" si="0"/>
        <v>11907.100000000002</v>
      </c>
      <c r="L16" s="370" t="s">
        <v>213</v>
      </c>
      <c r="O16" s="409"/>
    </row>
    <row r="17" spans="1:15" s="371" customFormat="1" x14ac:dyDescent="0.35">
      <c r="A17" s="364" t="s">
        <v>106</v>
      </c>
      <c r="B17" s="365">
        <v>85</v>
      </c>
      <c r="C17" s="366" t="s">
        <v>286</v>
      </c>
      <c r="D17" s="364" t="s">
        <v>4</v>
      </c>
      <c r="E17" s="364" t="s">
        <v>76</v>
      </c>
      <c r="F17" s="364" t="s">
        <v>137</v>
      </c>
      <c r="G17" s="367" t="s">
        <v>6</v>
      </c>
      <c r="H17" s="368">
        <v>9474.9</v>
      </c>
      <c r="I17" s="372">
        <f>9919.37+438</f>
        <v>10357.370000000001</v>
      </c>
      <c r="J17" s="368">
        <v>2496.85</v>
      </c>
      <c r="K17" s="369">
        <f t="shared" si="0"/>
        <v>7860.52</v>
      </c>
      <c r="L17" s="370" t="s">
        <v>312</v>
      </c>
      <c r="O17" s="409"/>
    </row>
    <row r="18" spans="1:15" s="371" customFormat="1" ht="31" x14ac:dyDescent="0.35">
      <c r="A18" s="364" t="s">
        <v>33</v>
      </c>
      <c r="B18" s="365">
        <v>75</v>
      </c>
      <c r="C18" s="366" t="s">
        <v>288</v>
      </c>
      <c r="D18" s="364" t="s">
        <v>10</v>
      </c>
      <c r="E18" s="364" t="s">
        <v>320</v>
      </c>
      <c r="F18" s="364" t="s">
        <v>136</v>
      </c>
      <c r="G18" s="367" t="s">
        <v>6</v>
      </c>
      <c r="H18" s="368">
        <v>9680.8799999999992</v>
      </c>
      <c r="I18" s="368">
        <v>12516.25</v>
      </c>
      <c r="J18" s="368">
        <v>3188.67</v>
      </c>
      <c r="K18" s="369">
        <f t="shared" si="0"/>
        <v>9327.58</v>
      </c>
      <c r="L18" s="370" t="s">
        <v>322</v>
      </c>
    </row>
    <row r="19" spans="1:15" s="371" customFormat="1" x14ac:dyDescent="0.35">
      <c r="A19" s="364" t="s">
        <v>29</v>
      </c>
      <c r="B19" s="365">
        <v>57</v>
      </c>
      <c r="C19" s="366" t="s">
        <v>289</v>
      </c>
      <c r="D19" s="364" t="s">
        <v>296</v>
      </c>
      <c r="E19" s="364" t="s">
        <v>76</v>
      </c>
      <c r="F19" s="373" t="s">
        <v>242</v>
      </c>
      <c r="G19" s="367" t="s">
        <v>6</v>
      </c>
      <c r="H19" s="368">
        <v>13266.04</v>
      </c>
      <c r="I19" s="368">
        <v>15246.55</v>
      </c>
      <c r="J19" s="368">
        <v>3581.41</v>
      </c>
      <c r="K19" s="369">
        <f t="shared" si="0"/>
        <v>11665.14</v>
      </c>
      <c r="L19" s="370" t="s">
        <v>269</v>
      </c>
    </row>
    <row r="20" spans="1:15" s="371" customFormat="1" x14ac:dyDescent="0.35">
      <c r="A20" s="364" t="s">
        <v>30</v>
      </c>
      <c r="B20" s="365">
        <v>58</v>
      </c>
      <c r="C20" s="366" t="s">
        <v>315</v>
      </c>
      <c r="D20" s="364" t="s">
        <v>10</v>
      </c>
      <c r="E20" s="364" t="s">
        <v>77</v>
      </c>
      <c r="F20" s="373" t="s">
        <v>242</v>
      </c>
      <c r="G20" s="367" t="s">
        <v>6</v>
      </c>
      <c r="H20" s="368">
        <v>7575.14</v>
      </c>
      <c r="I20" s="368">
        <v>9825.73</v>
      </c>
      <c r="J20" s="374">
        <v>2152.87</v>
      </c>
      <c r="K20" s="369">
        <f t="shared" si="0"/>
        <v>7672.86</v>
      </c>
      <c r="L20" s="370" t="s">
        <v>300</v>
      </c>
    </row>
    <row r="21" spans="1:15" s="371" customFormat="1" x14ac:dyDescent="0.35">
      <c r="A21" s="364" t="s">
        <v>22</v>
      </c>
      <c r="B21" s="365">
        <v>14</v>
      </c>
      <c r="C21" s="366" t="s">
        <v>270</v>
      </c>
      <c r="D21" s="364" t="s">
        <v>296</v>
      </c>
      <c r="E21" s="364" t="s">
        <v>320</v>
      </c>
      <c r="F21" s="364" t="s">
        <v>9</v>
      </c>
      <c r="G21" s="367" t="s">
        <v>6</v>
      </c>
      <c r="H21" s="368">
        <v>16500.2</v>
      </c>
      <c r="I21" s="368">
        <v>19470.240000000002</v>
      </c>
      <c r="J21" s="368">
        <v>5306.15</v>
      </c>
      <c r="K21" s="369">
        <f t="shared" si="0"/>
        <v>14164.090000000002</v>
      </c>
      <c r="L21" s="370" t="s">
        <v>214</v>
      </c>
    </row>
    <row r="22" spans="1:15" s="371" customFormat="1" x14ac:dyDescent="0.35">
      <c r="A22" s="364" t="s">
        <v>25</v>
      </c>
      <c r="B22" s="365">
        <v>44</v>
      </c>
      <c r="C22" s="366" t="s">
        <v>271</v>
      </c>
      <c r="D22" s="364" t="s">
        <v>296</v>
      </c>
      <c r="E22" s="364" t="s">
        <v>76</v>
      </c>
      <c r="F22" s="364" t="s">
        <v>5</v>
      </c>
      <c r="G22" s="367" t="s">
        <v>6</v>
      </c>
      <c r="H22" s="368">
        <v>12564.1</v>
      </c>
      <c r="I22" s="368">
        <v>13066.66</v>
      </c>
      <c r="J22" s="368">
        <v>3821.35</v>
      </c>
      <c r="K22" s="369">
        <f t="shared" si="0"/>
        <v>9245.31</v>
      </c>
      <c r="L22" s="370" t="s">
        <v>209</v>
      </c>
    </row>
    <row r="23" spans="1:15" s="371" customFormat="1" x14ac:dyDescent="0.35">
      <c r="A23" s="364" t="s">
        <v>38</v>
      </c>
      <c r="B23" s="365">
        <v>61</v>
      </c>
      <c r="C23" s="366" t="s">
        <v>111</v>
      </c>
      <c r="D23" s="364" t="s">
        <v>4</v>
      </c>
      <c r="E23" s="364" t="s">
        <v>76</v>
      </c>
      <c r="F23" s="364" t="s">
        <v>89</v>
      </c>
      <c r="G23" s="367" t="s">
        <v>6</v>
      </c>
      <c r="H23" s="368">
        <v>12439.9</v>
      </c>
      <c r="I23" s="368">
        <v>12937.5</v>
      </c>
      <c r="J23" s="368">
        <v>3393.44</v>
      </c>
      <c r="K23" s="369">
        <f t="shared" si="0"/>
        <v>9544.06</v>
      </c>
      <c r="L23" s="370" t="s">
        <v>213</v>
      </c>
    </row>
    <row r="24" spans="1:15" s="371" customFormat="1" x14ac:dyDescent="0.35">
      <c r="A24" s="364" t="s">
        <v>21</v>
      </c>
      <c r="B24" s="365">
        <v>13</v>
      </c>
      <c r="C24" s="366" t="s">
        <v>270</v>
      </c>
      <c r="D24" s="364" t="s">
        <v>296</v>
      </c>
      <c r="E24" s="364" t="s">
        <v>320</v>
      </c>
      <c r="F24" s="364" t="s">
        <v>8</v>
      </c>
      <c r="G24" s="367" t="s">
        <v>6</v>
      </c>
      <c r="H24" s="368">
        <v>16500.2</v>
      </c>
      <c r="I24" s="368">
        <v>19470.240000000002</v>
      </c>
      <c r="J24" s="368">
        <v>5827.17</v>
      </c>
      <c r="K24" s="369">
        <f t="shared" si="0"/>
        <v>13643.070000000002</v>
      </c>
      <c r="L24" s="370" t="s">
        <v>214</v>
      </c>
    </row>
    <row r="25" spans="1:15" s="371" customFormat="1" x14ac:dyDescent="0.35">
      <c r="A25" s="364" t="s">
        <v>34</v>
      </c>
      <c r="B25" s="365">
        <v>73</v>
      </c>
      <c r="C25" s="366" t="s">
        <v>287</v>
      </c>
      <c r="D25" s="364" t="s">
        <v>296</v>
      </c>
      <c r="E25" s="364" t="s">
        <v>115</v>
      </c>
      <c r="F25" s="364" t="s">
        <v>5</v>
      </c>
      <c r="G25" s="367" t="s">
        <v>6</v>
      </c>
      <c r="H25" s="368">
        <v>14011.1</v>
      </c>
      <c r="I25" s="368">
        <v>16546.939999999999</v>
      </c>
      <c r="J25" s="368">
        <v>4305.8100000000004</v>
      </c>
      <c r="K25" s="369">
        <f t="shared" si="0"/>
        <v>12241.129999999997</v>
      </c>
      <c r="L25" s="370" t="s">
        <v>335</v>
      </c>
    </row>
    <row r="26" spans="1:15" s="371" customFormat="1" x14ac:dyDescent="0.35">
      <c r="A26" s="364" t="s">
        <v>109</v>
      </c>
      <c r="B26" s="365">
        <v>89</v>
      </c>
      <c r="C26" s="366" t="s">
        <v>286</v>
      </c>
      <c r="D26" s="364" t="s">
        <v>4</v>
      </c>
      <c r="E26" s="364" t="s">
        <v>76</v>
      </c>
      <c r="F26" s="364" t="s">
        <v>8</v>
      </c>
      <c r="G26" s="367" t="s">
        <v>6</v>
      </c>
      <c r="H26" s="368">
        <v>9474.9</v>
      </c>
      <c r="I26" s="368">
        <v>10422.39</v>
      </c>
      <c r="J26" s="368">
        <v>2734.03</v>
      </c>
      <c r="K26" s="369">
        <f t="shared" si="0"/>
        <v>7688.3599999999988</v>
      </c>
      <c r="L26" s="370" t="s">
        <v>214</v>
      </c>
    </row>
    <row r="27" spans="1:15" s="371" customFormat="1" x14ac:dyDescent="0.35">
      <c r="A27" s="364" t="s">
        <v>196</v>
      </c>
      <c r="B27" s="365">
        <v>60</v>
      </c>
      <c r="C27" s="366" t="s">
        <v>290</v>
      </c>
      <c r="D27" s="364" t="s">
        <v>0</v>
      </c>
      <c r="E27" s="364" t="s">
        <v>320</v>
      </c>
      <c r="F27" s="364" t="s">
        <v>13</v>
      </c>
      <c r="G27" s="367" t="s">
        <v>14</v>
      </c>
      <c r="H27" s="368">
        <v>18962.259999999998</v>
      </c>
      <c r="I27" s="368">
        <v>23063.63</v>
      </c>
      <c r="J27" s="368">
        <v>5708.33</v>
      </c>
      <c r="K27" s="369">
        <f t="shared" si="0"/>
        <v>17355.300000000003</v>
      </c>
      <c r="L27" s="370" t="s">
        <v>268</v>
      </c>
    </row>
    <row r="28" spans="1:15" s="371" customFormat="1" x14ac:dyDescent="0.35">
      <c r="A28" s="364" t="s">
        <v>69</v>
      </c>
      <c r="B28" s="365">
        <v>81</v>
      </c>
      <c r="C28" s="366" t="s">
        <v>291</v>
      </c>
      <c r="D28" s="364" t="s">
        <v>0</v>
      </c>
      <c r="E28" s="364" t="s">
        <v>44</v>
      </c>
      <c r="F28" s="364" t="s">
        <v>13</v>
      </c>
      <c r="G28" s="367" t="s">
        <v>14</v>
      </c>
      <c r="H28" s="368">
        <v>15766.65</v>
      </c>
      <c r="I28" s="368">
        <v>17343.310000000001</v>
      </c>
      <c r="J28" s="368">
        <v>4611.16</v>
      </c>
      <c r="K28" s="369">
        <f t="shared" si="0"/>
        <v>12732.150000000001</v>
      </c>
      <c r="L28" s="370" t="s">
        <v>215</v>
      </c>
    </row>
    <row r="29" spans="1:15" s="371" customFormat="1" x14ac:dyDescent="0.35">
      <c r="A29" s="364" t="s">
        <v>32</v>
      </c>
      <c r="B29" s="365">
        <v>76</v>
      </c>
      <c r="C29" s="366" t="s">
        <v>288</v>
      </c>
      <c r="D29" s="364" t="s">
        <v>10</v>
      </c>
      <c r="E29" s="364" t="s">
        <v>320</v>
      </c>
      <c r="F29" s="364" t="s">
        <v>137</v>
      </c>
      <c r="G29" s="367" t="s">
        <v>6</v>
      </c>
      <c r="H29" s="368">
        <v>9680.8799999999992</v>
      </c>
      <c r="I29" s="368">
        <v>13036.21</v>
      </c>
      <c r="J29" s="368">
        <v>3420.19</v>
      </c>
      <c r="K29" s="369">
        <f t="shared" si="0"/>
        <v>9616.0199999999986</v>
      </c>
      <c r="L29" s="370" t="s">
        <v>297</v>
      </c>
    </row>
    <row r="30" spans="1:15" s="371" customFormat="1" x14ac:dyDescent="0.35">
      <c r="A30" s="364" t="s">
        <v>20</v>
      </c>
      <c r="B30" s="365">
        <v>8</v>
      </c>
      <c r="C30" s="366" t="s">
        <v>292</v>
      </c>
      <c r="D30" s="364" t="s">
        <v>296</v>
      </c>
      <c r="E30" s="364" t="s">
        <v>320</v>
      </c>
      <c r="F30" s="364" t="s">
        <v>90</v>
      </c>
      <c r="G30" s="367" t="s">
        <v>6</v>
      </c>
      <c r="H30" s="368">
        <v>15622.31</v>
      </c>
      <c r="I30" s="368">
        <v>18434.32</v>
      </c>
      <c r="J30" s="368">
        <v>5303.64</v>
      </c>
      <c r="K30" s="369">
        <f t="shared" si="0"/>
        <v>13130.68</v>
      </c>
      <c r="L30" s="370" t="s">
        <v>214</v>
      </c>
    </row>
    <row r="31" spans="1:15" s="371" customFormat="1" x14ac:dyDescent="0.35">
      <c r="A31" s="364" t="s">
        <v>105</v>
      </c>
      <c r="B31" s="365">
        <v>79</v>
      </c>
      <c r="C31" s="366" t="s">
        <v>293</v>
      </c>
      <c r="D31" s="364" t="s">
        <v>10</v>
      </c>
      <c r="E31" s="364" t="s">
        <v>77</v>
      </c>
      <c r="F31" s="364" t="s">
        <v>90</v>
      </c>
      <c r="G31" s="367" t="s">
        <v>6</v>
      </c>
      <c r="H31" s="368">
        <v>8055.68</v>
      </c>
      <c r="I31" s="368">
        <v>9683.48</v>
      </c>
      <c r="J31" s="375">
        <v>2516.64</v>
      </c>
      <c r="K31" s="369">
        <f t="shared" si="0"/>
        <v>7166.84</v>
      </c>
      <c r="L31" s="370" t="s">
        <v>336</v>
      </c>
    </row>
    <row r="32" spans="1:15" s="371" customFormat="1" x14ac:dyDescent="0.35">
      <c r="A32" s="364" t="s">
        <v>26</v>
      </c>
      <c r="B32" s="365">
        <v>49</v>
      </c>
      <c r="C32" s="366" t="s">
        <v>293</v>
      </c>
      <c r="D32" s="364" t="s">
        <v>10</v>
      </c>
      <c r="E32" s="364" t="s">
        <v>77</v>
      </c>
      <c r="F32" s="364" t="s">
        <v>5</v>
      </c>
      <c r="G32" s="367" t="s">
        <v>6</v>
      </c>
      <c r="H32" s="368">
        <v>8055.68</v>
      </c>
      <c r="I32" s="368">
        <v>8877.91</v>
      </c>
      <c r="J32" s="368">
        <v>2308.8200000000002</v>
      </c>
      <c r="K32" s="369">
        <f t="shared" si="0"/>
        <v>6569.09</v>
      </c>
      <c r="L32" s="370" t="s">
        <v>308</v>
      </c>
    </row>
    <row r="33" spans="1:12" s="371" customFormat="1" x14ac:dyDescent="0.35">
      <c r="A33" s="364" t="s">
        <v>108</v>
      </c>
      <c r="B33" s="365">
        <v>86</v>
      </c>
      <c r="C33" s="366" t="s">
        <v>294</v>
      </c>
      <c r="D33" s="364" t="s">
        <v>4</v>
      </c>
      <c r="E33" s="364" t="s">
        <v>76</v>
      </c>
      <c r="F33" s="364" t="s">
        <v>9</v>
      </c>
      <c r="G33" s="367" t="s">
        <v>6</v>
      </c>
      <c r="H33" s="368">
        <v>8973.5300000000007</v>
      </c>
      <c r="I33" s="368">
        <v>8973.5300000000007</v>
      </c>
      <c r="J33" s="368">
        <v>2353.9699999999998</v>
      </c>
      <c r="K33" s="369">
        <f t="shared" si="0"/>
        <v>6619.5600000000013</v>
      </c>
      <c r="L33" s="370" t="s">
        <v>213</v>
      </c>
    </row>
    <row r="34" spans="1:12" s="371" customFormat="1" x14ac:dyDescent="0.35">
      <c r="A34" s="364" t="s">
        <v>37</v>
      </c>
      <c r="B34" s="365">
        <v>65</v>
      </c>
      <c r="C34" s="366" t="s">
        <v>153</v>
      </c>
      <c r="D34" s="364" t="s">
        <v>4</v>
      </c>
      <c r="E34" s="364" t="s">
        <v>76</v>
      </c>
      <c r="F34" s="364" t="s">
        <v>8</v>
      </c>
      <c r="G34" s="367" t="s">
        <v>6</v>
      </c>
      <c r="H34" s="368">
        <v>12439.9</v>
      </c>
      <c r="I34" s="368">
        <v>15236.53</v>
      </c>
      <c r="J34" s="368">
        <v>9306.9599999999991</v>
      </c>
      <c r="K34" s="369">
        <f t="shared" si="0"/>
        <v>5929.5700000000015</v>
      </c>
      <c r="L34" s="370" t="s">
        <v>333</v>
      </c>
    </row>
    <row r="35" spans="1:12" s="371" customFormat="1" x14ac:dyDescent="0.35">
      <c r="A35" s="364" t="s">
        <v>24</v>
      </c>
      <c r="B35" s="365">
        <v>35</v>
      </c>
      <c r="C35" s="366" t="s">
        <v>295</v>
      </c>
      <c r="D35" s="364" t="s">
        <v>10</v>
      </c>
      <c r="E35" s="364" t="s">
        <v>320</v>
      </c>
      <c r="F35" s="364" t="s">
        <v>89</v>
      </c>
      <c r="G35" s="367" t="s">
        <v>6</v>
      </c>
      <c r="H35" s="368">
        <v>9103.19</v>
      </c>
      <c r="I35" s="368">
        <v>11649.38</v>
      </c>
      <c r="J35" s="368">
        <v>4416.66</v>
      </c>
      <c r="K35" s="369">
        <f t="shared" si="0"/>
        <v>7232.7199999999993</v>
      </c>
      <c r="L35" s="370" t="s">
        <v>329</v>
      </c>
    </row>
    <row r="36" spans="1:12" s="371" customFormat="1" x14ac:dyDescent="0.35">
      <c r="A36" s="364" t="s">
        <v>28</v>
      </c>
      <c r="B36" s="365">
        <v>56</v>
      </c>
      <c r="C36" s="366" t="s">
        <v>270</v>
      </c>
      <c r="D36" s="364" t="s">
        <v>296</v>
      </c>
      <c r="E36" s="364" t="s">
        <v>320</v>
      </c>
      <c r="F36" s="364" t="s">
        <v>5</v>
      </c>
      <c r="G36" s="367" t="s">
        <v>6</v>
      </c>
      <c r="H36" s="368">
        <v>16500.2</v>
      </c>
      <c r="I36" s="368">
        <v>19517.830000000002</v>
      </c>
      <c r="J36" s="368">
        <v>5028.4399999999996</v>
      </c>
      <c r="K36" s="369">
        <f t="shared" si="0"/>
        <v>14489.390000000003</v>
      </c>
      <c r="L36" s="370" t="s">
        <v>328</v>
      </c>
    </row>
    <row r="37" spans="1:12" s="371" customFormat="1" x14ac:dyDescent="0.35">
      <c r="A37" s="364" t="s">
        <v>23</v>
      </c>
      <c r="B37" s="365">
        <v>34</v>
      </c>
      <c r="C37" s="366" t="s">
        <v>288</v>
      </c>
      <c r="D37" s="364" t="s">
        <v>10</v>
      </c>
      <c r="E37" s="364" t="s">
        <v>77</v>
      </c>
      <c r="F37" s="364" t="s">
        <v>89</v>
      </c>
      <c r="G37" s="367" t="s">
        <v>6</v>
      </c>
      <c r="H37" s="368">
        <v>9680.8799999999992</v>
      </c>
      <c r="I37" s="368">
        <v>10875.75</v>
      </c>
      <c r="J37" s="368">
        <v>3985.31</v>
      </c>
      <c r="K37" s="369">
        <f t="shared" si="0"/>
        <v>6890.4400000000005</v>
      </c>
      <c r="L37" s="370" t="s">
        <v>303</v>
      </c>
    </row>
    <row r="38" spans="1:12" s="371" customFormat="1" x14ac:dyDescent="0.35">
      <c r="A38" s="364" t="s">
        <v>36</v>
      </c>
      <c r="B38" s="365">
        <v>69</v>
      </c>
      <c r="C38" s="366" t="s">
        <v>289</v>
      </c>
      <c r="D38" s="364" t="s">
        <v>296</v>
      </c>
      <c r="E38" s="364" t="s">
        <v>43</v>
      </c>
      <c r="F38" s="364" t="s">
        <v>91</v>
      </c>
      <c r="G38" s="367" t="s">
        <v>15</v>
      </c>
      <c r="H38" s="368">
        <v>13266.04</v>
      </c>
      <c r="I38" s="368">
        <f>15388.14+1642.5</f>
        <v>17030.64</v>
      </c>
      <c r="J38" s="368">
        <v>3595.6</v>
      </c>
      <c r="K38" s="369">
        <f t="shared" si="0"/>
        <v>13435.039999999999</v>
      </c>
      <c r="L38" s="370" t="s">
        <v>337</v>
      </c>
    </row>
    <row r="39" spans="1:12" s="371" customFormat="1" x14ac:dyDescent="0.35">
      <c r="A39" s="364" t="s">
        <v>27</v>
      </c>
      <c r="B39" s="365">
        <v>51</v>
      </c>
      <c r="C39" s="366" t="s">
        <v>293</v>
      </c>
      <c r="D39" s="364" t="s">
        <v>10</v>
      </c>
      <c r="E39" s="364" t="s">
        <v>77</v>
      </c>
      <c r="F39" s="364" t="s">
        <v>9</v>
      </c>
      <c r="G39" s="367" t="s">
        <v>6</v>
      </c>
      <c r="H39" s="368">
        <v>8055.68</v>
      </c>
      <c r="I39" s="368">
        <v>8877.91</v>
      </c>
      <c r="J39" s="368">
        <v>2624.57</v>
      </c>
      <c r="K39" s="369">
        <f t="shared" si="0"/>
        <v>6253.34</v>
      </c>
      <c r="L39" s="370" t="s">
        <v>308</v>
      </c>
    </row>
    <row r="40" spans="1:12" s="371" customFormat="1" x14ac:dyDescent="0.35">
      <c r="A40" s="364" t="s">
        <v>35</v>
      </c>
      <c r="B40" s="365">
        <v>70</v>
      </c>
      <c r="C40" s="366" t="s">
        <v>271</v>
      </c>
      <c r="D40" s="364" t="s">
        <v>296</v>
      </c>
      <c r="E40" s="364" t="s">
        <v>43</v>
      </c>
      <c r="F40" s="364" t="s">
        <v>91</v>
      </c>
      <c r="G40" s="367" t="s">
        <v>15</v>
      </c>
      <c r="H40" s="368">
        <v>12564.1</v>
      </c>
      <c r="I40" s="368">
        <v>13066.66</v>
      </c>
      <c r="J40" s="368">
        <v>3505.27</v>
      </c>
      <c r="K40" s="369">
        <f t="shared" si="0"/>
        <v>9561.39</v>
      </c>
      <c r="L40" s="370" t="s">
        <v>213</v>
      </c>
    </row>
    <row r="41" spans="1:12" s="383" customFormat="1" x14ac:dyDescent="0.35">
      <c r="A41" s="376" t="s">
        <v>275</v>
      </c>
      <c r="B41" s="377">
        <v>1026</v>
      </c>
      <c r="C41" s="378"/>
      <c r="D41" s="376" t="s">
        <v>119</v>
      </c>
      <c r="E41" s="376" t="s">
        <v>144</v>
      </c>
      <c r="F41" s="376" t="s">
        <v>90</v>
      </c>
      <c r="G41" s="379" t="s">
        <v>14</v>
      </c>
      <c r="H41" s="380">
        <v>1200</v>
      </c>
      <c r="I41" s="380">
        <v>1300</v>
      </c>
      <c r="J41" s="380">
        <v>188</v>
      </c>
      <c r="K41" s="381">
        <f>I41-J41</f>
        <v>1112</v>
      </c>
      <c r="L41" s="382" t="s">
        <v>338</v>
      </c>
    </row>
    <row r="42" spans="1:12" s="383" customFormat="1" x14ac:dyDescent="0.35">
      <c r="A42" s="376" t="s">
        <v>273</v>
      </c>
      <c r="B42" s="377">
        <v>1125</v>
      </c>
      <c r="C42" s="378"/>
      <c r="D42" s="376" t="s">
        <v>120</v>
      </c>
      <c r="E42" s="376" t="s">
        <v>144</v>
      </c>
      <c r="F42" s="376" t="s">
        <v>5</v>
      </c>
      <c r="G42" s="379" t="s">
        <v>14</v>
      </c>
      <c r="H42" s="380">
        <v>1200</v>
      </c>
      <c r="I42" s="380">
        <v>1729</v>
      </c>
      <c r="J42" s="380">
        <v>0</v>
      </c>
      <c r="K42" s="381">
        <f>I42-J42</f>
        <v>1729</v>
      </c>
      <c r="L42" s="382" t="s">
        <v>263</v>
      </c>
    </row>
    <row r="43" spans="1:12" s="383" customFormat="1" x14ac:dyDescent="0.35">
      <c r="A43" s="376" t="s">
        <v>274</v>
      </c>
      <c r="B43" s="377">
        <v>1025</v>
      </c>
      <c r="C43" s="378"/>
      <c r="D43" s="376" t="s">
        <v>119</v>
      </c>
      <c r="E43" s="376" t="s">
        <v>144</v>
      </c>
      <c r="F43" s="376" t="s">
        <v>325</v>
      </c>
      <c r="G43" s="379" t="s">
        <v>14</v>
      </c>
      <c r="H43" s="384">
        <v>1200</v>
      </c>
      <c r="I43" s="380">
        <v>1476</v>
      </c>
      <c r="J43" s="381">
        <v>0</v>
      </c>
      <c r="K43" s="381">
        <f>I43-J43</f>
        <v>1476</v>
      </c>
      <c r="L43" s="382" t="s">
        <v>263</v>
      </c>
    </row>
    <row r="44" spans="1:12" s="383" customFormat="1" x14ac:dyDescent="0.35">
      <c r="A44" s="376" t="s">
        <v>148</v>
      </c>
      <c r="B44" s="377">
        <v>1018</v>
      </c>
      <c r="C44" s="378"/>
      <c r="D44" s="376" t="s">
        <v>119</v>
      </c>
      <c r="E44" s="376" t="s">
        <v>144</v>
      </c>
      <c r="F44" s="376" t="s">
        <v>136</v>
      </c>
      <c r="G44" s="379" t="s">
        <v>14</v>
      </c>
      <c r="H44" s="384">
        <v>1200</v>
      </c>
      <c r="I44" s="380">
        <v>1224</v>
      </c>
      <c r="J44" s="381">
        <v>0</v>
      </c>
      <c r="K44" s="381">
        <f t="shared" si="0"/>
        <v>1224</v>
      </c>
      <c r="L44" s="382" t="s">
        <v>263</v>
      </c>
    </row>
    <row r="45" spans="1:12" s="383" customFormat="1" x14ac:dyDescent="0.35">
      <c r="A45" s="376" t="s">
        <v>220</v>
      </c>
      <c r="B45" s="377">
        <v>1024</v>
      </c>
      <c r="C45" s="378"/>
      <c r="D45" s="376" t="s">
        <v>119</v>
      </c>
      <c r="E45" s="376" t="s">
        <v>144</v>
      </c>
      <c r="F45" s="376" t="s">
        <v>88</v>
      </c>
      <c r="G45" s="379" t="s">
        <v>14</v>
      </c>
      <c r="H45" s="384">
        <v>1200</v>
      </c>
      <c r="I45" s="380">
        <v>1476</v>
      </c>
      <c r="J45" s="381">
        <v>0</v>
      </c>
      <c r="K45" s="381">
        <f t="shared" si="0"/>
        <v>1476</v>
      </c>
      <c r="L45" s="382" t="s">
        <v>263</v>
      </c>
    </row>
    <row r="46" spans="1:12" s="383" customFormat="1" x14ac:dyDescent="0.35">
      <c r="A46" s="376" t="s">
        <v>277</v>
      </c>
      <c r="B46" s="377">
        <v>1028</v>
      </c>
      <c r="C46" s="378"/>
      <c r="D46" s="376" t="s">
        <v>120</v>
      </c>
      <c r="E46" s="376" t="s">
        <v>144</v>
      </c>
      <c r="F46" s="376" t="s">
        <v>225</v>
      </c>
      <c r="G46" s="379" t="s">
        <v>14</v>
      </c>
      <c r="H46" s="384">
        <v>1200</v>
      </c>
      <c r="I46" s="380">
        <v>1476</v>
      </c>
      <c r="J46" s="381">
        <v>0</v>
      </c>
      <c r="K46" s="381">
        <f>I46-J46</f>
        <v>1476</v>
      </c>
      <c r="L46" s="382" t="s">
        <v>263</v>
      </c>
    </row>
    <row r="47" spans="1:12" s="383" customFormat="1" x14ac:dyDescent="0.35">
      <c r="A47" s="376" t="s">
        <v>219</v>
      </c>
      <c r="B47" s="377">
        <v>1023</v>
      </c>
      <c r="C47" s="378"/>
      <c r="D47" s="376" t="s">
        <v>120</v>
      </c>
      <c r="E47" s="376" t="s">
        <v>144</v>
      </c>
      <c r="F47" s="376" t="s">
        <v>5</v>
      </c>
      <c r="G47" s="379" t="s">
        <v>14</v>
      </c>
      <c r="H47" s="385">
        <v>1200</v>
      </c>
      <c r="I47" s="380">
        <v>1476</v>
      </c>
      <c r="J47" s="381">
        <v>0</v>
      </c>
      <c r="K47" s="381">
        <f t="shared" si="0"/>
        <v>1476</v>
      </c>
      <c r="L47" s="382" t="s">
        <v>263</v>
      </c>
    </row>
    <row r="48" spans="1:12" s="383" customFormat="1" x14ac:dyDescent="0.35">
      <c r="A48" s="376" t="s">
        <v>154</v>
      </c>
      <c r="B48" s="377">
        <v>1019</v>
      </c>
      <c r="C48" s="378"/>
      <c r="D48" s="376" t="s">
        <v>119</v>
      </c>
      <c r="E48" s="376" t="s">
        <v>144</v>
      </c>
      <c r="F48" s="376" t="s">
        <v>90</v>
      </c>
      <c r="G48" s="379" t="s">
        <v>14</v>
      </c>
      <c r="H48" s="384">
        <v>1200</v>
      </c>
      <c r="I48" s="380">
        <v>1476</v>
      </c>
      <c r="J48" s="381">
        <v>0</v>
      </c>
      <c r="K48" s="381">
        <f t="shared" si="0"/>
        <v>1476</v>
      </c>
      <c r="L48" s="382" t="s">
        <v>263</v>
      </c>
    </row>
    <row r="49" spans="1:12" s="383" customFormat="1" x14ac:dyDescent="0.35">
      <c r="A49" s="376" t="s">
        <v>169</v>
      </c>
      <c r="B49" s="377">
        <v>1022</v>
      </c>
      <c r="C49" s="378"/>
      <c r="D49" s="376" t="s">
        <v>119</v>
      </c>
      <c r="E49" s="376" t="s">
        <v>144</v>
      </c>
      <c r="F49" s="376" t="s">
        <v>225</v>
      </c>
      <c r="G49" s="379" t="s">
        <v>14</v>
      </c>
      <c r="H49" s="385">
        <v>1200</v>
      </c>
      <c r="I49" s="380">
        <v>1380</v>
      </c>
      <c r="J49" s="381">
        <v>0</v>
      </c>
      <c r="K49" s="381">
        <f t="shared" si="0"/>
        <v>1380</v>
      </c>
      <c r="L49" s="382" t="s">
        <v>263</v>
      </c>
    </row>
    <row r="50" spans="1:12" s="383" customFormat="1" x14ac:dyDescent="0.35">
      <c r="A50" s="376" t="s">
        <v>276</v>
      </c>
      <c r="B50" s="377">
        <v>1027</v>
      </c>
      <c r="C50" s="378"/>
      <c r="D50" s="376" t="s">
        <v>119</v>
      </c>
      <c r="E50" s="376" t="s">
        <v>144</v>
      </c>
      <c r="F50" s="376" t="s">
        <v>225</v>
      </c>
      <c r="G50" s="379" t="s">
        <v>14</v>
      </c>
      <c r="H50" s="384">
        <v>1200</v>
      </c>
      <c r="I50" s="384">
        <v>1476</v>
      </c>
      <c r="J50" s="381">
        <v>0</v>
      </c>
      <c r="K50" s="381">
        <f>I50-J50</f>
        <v>1476</v>
      </c>
      <c r="L50" s="382" t="s">
        <v>263</v>
      </c>
    </row>
    <row r="51" spans="1:12" s="383" customFormat="1" x14ac:dyDescent="0.35">
      <c r="A51" s="376" t="s">
        <v>332</v>
      </c>
      <c r="B51" s="377">
        <v>1028</v>
      </c>
      <c r="C51" s="378"/>
      <c r="D51" s="376" t="s">
        <v>119</v>
      </c>
      <c r="E51" s="376" t="s">
        <v>144</v>
      </c>
      <c r="F51" s="376" t="s">
        <v>136</v>
      </c>
      <c r="G51" s="379" t="s">
        <v>14</v>
      </c>
      <c r="H51" s="384">
        <v>1200</v>
      </c>
      <c r="I51" s="384">
        <v>1728</v>
      </c>
      <c r="J51" s="381">
        <v>0</v>
      </c>
      <c r="K51" s="381">
        <f>I51-J51</f>
        <v>1728</v>
      </c>
      <c r="L51" s="382" t="s">
        <v>263</v>
      </c>
    </row>
    <row r="52" spans="1:12" s="393" customFormat="1" x14ac:dyDescent="0.35">
      <c r="A52" s="386" t="s">
        <v>191</v>
      </c>
      <c r="B52" s="387">
        <v>2106</v>
      </c>
      <c r="C52" s="388"/>
      <c r="D52" s="386" t="s">
        <v>42</v>
      </c>
      <c r="E52" s="386" t="s">
        <v>42</v>
      </c>
      <c r="F52" s="386" t="s">
        <v>172</v>
      </c>
      <c r="G52" s="389" t="s">
        <v>6</v>
      </c>
      <c r="H52" s="390">
        <v>3666.67</v>
      </c>
      <c r="I52" s="390">
        <v>3666.67</v>
      </c>
      <c r="J52" s="391">
        <v>0</v>
      </c>
      <c r="K52" s="391">
        <f t="shared" si="0"/>
        <v>3666.67</v>
      </c>
      <c r="L52" s="392" t="s">
        <v>181</v>
      </c>
    </row>
    <row r="53" spans="1:12" s="393" customFormat="1" x14ac:dyDescent="0.35">
      <c r="A53" s="386" t="s">
        <v>192</v>
      </c>
      <c r="B53" s="387">
        <v>2107</v>
      </c>
      <c r="C53" s="388"/>
      <c r="D53" s="386" t="s">
        <v>42</v>
      </c>
      <c r="E53" s="386" t="s">
        <v>42</v>
      </c>
      <c r="F53" s="386" t="s">
        <v>172</v>
      </c>
      <c r="G53" s="389" t="s">
        <v>6</v>
      </c>
      <c r="H53" s="390">
        <v>2625</v>
      </c>
      <c r="I53" s="390">
        <f>2625</f>
        <v>2625</v>
      </c>
      <c r="J53" s="391">
        <v>0</v>
      </c>
      <c r="K53" s="391">
        <f t="shared" si="0"/>
        <v>2625</v>
      </c>
      <c r="L53" s="392" t="s">
        <v>181</v>
      </c>
    </row>
    <row r="54" spans="1:12" s="393" customFormat="1" x14ac:dyDescent="0.35">
      <c r="A54" s="386" t="s">
        <v>193</v>
      </c>
      <c r="B54" s="387">
        <v>2108</v>
      </c>
      <c r="C54" s="388"/>
      <c r="D54" s="386" t="s">
        <v>42</v>
      </c>
      <c r="E54" s="386" t="s">
        <v>42</v>
      </c>
      <c r="F54" s="386" t="s">
        <v>172</v>
      </c>
      <c r="G54" s="389" t="s">
        <v>6</v>
      </c>
      <c r="H54" s="390">
        <v>2625</v>
      </c>
      <c r="I54" s="390">
        <v>2625</v>
      </c>
      <c r="J54" s="391">
        <v>0</v>
      </c>
      <c r="K54" s="391">
        <f t="shared" si="0"/>
        <v>2625</v>
      </c>
      <c r="L54" s="392" t="s">
        <v>181</v>
      </c>
    </row>
    <row r="55" spans="1:12" s="393" customFormat="1" x14ac:dyDescent="0.35">
      <c r="A55" s="386" t="s">
        <v>140</v>
      </c>
      <c r="B55" s="387">
        <v>2091</v>
      </c>
      <c r="C55" s="388"/>
      <c r="D55" s="386" t="s">
        <v>42</v>
      </c>
      <c r="E55" s="386" t="s">
        <v>42</v>
      </c>
      <c r="F55" s="386" t="s">
        <v>141</v>
      </c>
      <c r="G55" s="389" t="s">
        <v>6</v>
      </c>
      <c r="H55" s="391">
        <v>5500</v>
      </c>
      <c r="I55" s="391">
        <v>5500</v>
      </c>
      <c r="J55" s="391">
        <v>0</v>
      </c>
      <c r="K55" s="391">
        <f t="shared" si="0"/>
        <v>5500</v>
      </c>
      <c r="L55" s="394" t="s">
        <v>176</v>
      </c>
    </row>
    <row r="56" spans="1:12" s="393" customFormat="1" x14ac:dyDescent="0.35">
      <c r="A56" s="386" t="s">
        <v>178</v>
      </c>
      <c r="B56" s="387">
        <v>2104</v>
      </c>
      <c r="C56" s="388"/>
      <c r="D56" s="386" t="s">
        <v>42</v>
      </c>
      <c r="E56" s="386" t="s">
        <v>42</v>
      </c>
      <c r="F56" s="386" t="s">
        <v>172</v>
      </c>
      <c r="G56" s="389" t="s">
        <v>6</v>
      </c>
      <c r="H56" s="390">
        <v>7750</v>
      </c>
      <c r="I56" s="390">
        <v>7750</v>
      </c>
      <c r="J56" s="391">
        <v>0</v>
      </c>
      <c r="K56" s="391">
        <f t="shared" si="0"/>
        <v>7750</v>
      </c>
      <c r="L56" s="392" t="s">
        <v>181</v>
      </c>
    </row>
    <row r="57" spans="1:12" s="393" customFormat="1" x14ac:dyDescent="0.35">
      <c r="A57" s="386" t="s">
        <v>39</v>
      </c>
      <c r="B57" s="387">
        <v>2002</v>
      </c>
      <c r="C57" s="388"/>
      <c r="D57" s="386" t="s">
        <v>42</v>
      </c>
      <c r="E57" s="386" t="s">
        <v>42</v>
      </c>
      <c r="F57" s="386" t="s">
        <v>325</v>
      </c>
      <c r="G57" s="389" t="s">
        <v>6</v>
      </c>
      <c r="H57" s="391">
        <v>4200</v>
      </c>
      <c r="I57" s="391">
        <v>4200</v>
      </c>
      <c r="J57" s="391">
        <v>0</v>
      </c>
      <c r="K57" s="391">
        <f>I57-J57</f>
        <v>4200</v>
      </c>
      <c r="L57" s="394" t="s">
        <v>176</v>
      </c>
    </row>
    <row r="58" spans="1:12" s="393" customFormat="1" x14ac:dyDescent="0.35">
      <c r="A58" s="386" t="s">
        <v>194</v>
      </c>
      <c r="B58" s="387">
        <v>2109</v>
      </c>
      <c r="C58" s="388"/>
      <c r="D58" s="386" t="s">
        <v>42</v>
      </c>
      <c r="E58" s="386" t="s">
        <v>42</v>
      </c>
      <c r="F58" s="386" t="s">
        <v>172</v>
      </c>
      <c r="G58" s="389" t="s">
        <v>6</v>
      </c>
      <c r="H58" s="390">
        <v>2625</v>
      </c>
      <c r="I58" s="390">
        <v>2625</v>
      </c>
      <c r="J58" s="391">
        <v>0</v>
      </c>
      <c r="K58" s="391">
        <f>I58-J58</f>
        <v>2625</v>
      </c>
      <c r="L58" s="392" t="s">
        <v>181</v>
      </c>
    </row>
    <row r="59" spans="1:12" s="393" customFormat="1" x14ac:dyDescent="0.35">
      <c r="A59" s="386" t="s">
        <v>40</v>
      </c>
      <c r="B59" s="387">
        <v>2003</v>
      </c>
      <c r="C59" s="388"/>
      <c r="D59" s="386" t="s">
        <v>42</v>
      </c>
      <c r="E59" s="386" t="s">
        <v>42</v>
      </c>
      <c r="F59" s="386" t="s">
        <v>137</v>
      </c>
      <c r="G59" s="389" t="s">
        <v>6</v>
      </c>
      <c r="H59" s="391">
        <v>4200</v>
      </c>
      <c r="I59" s="391">
        <v>4200</v>
      </c>
      <c r="J59" s="391">
        <v>0</v>
      </c>
      <c r="K59" s="391">
        <f>I59-J59</f>
        <v>4200</v>
      </c>
      <c r="L59" s="394" t="s">
        <v>176</v>
      </c>
    </row>
    <row r="60" spans="1:12" s="393" customFormat="1" x14ac:dyDescent="0.35">
      <c r="A60" s="386" t="s">
        <v>195</v>
      </c>
      <c r="B60" s="387">
        <v>2110</v>
      </c>
      <c r="C60" s="388"/>
      <c r="D60" s="386" t="s">
        <v>42</v>
      </c>
      <c r="E60" s="386" t="s">
        <v>42</v>
      </c>
      <c r="F60" s="386" t="s">
        <v>172</v>
      </c>
      <c r="G60" s="389" t="s">
        <v>6</v>
      </c>
      <c r="H60" s="390">
        <v>5500</v>
      </c>
      <c r="I60" s="390">
        <v>5500</v>
      </c>
      <c r="J60" s="391">
        <v>0</v>
      </c>
      <c r="K60" s="391">
        <f>I60-J60</f>
        <v>5500</v>
      </c>
      <c r="L60" s="392" t="s">
        <v>181</v>
      </c>
    </row>
    <row r="61" spans="1:12" s="400" customFormat="1" x14ac:dyDescent="0.35">
      <c r="A61" s="395"/>
      <c r="B61" s="396"/>
      <c r="C61" s="396" t="s">
        <v>102</v>
      </c>
      <c r="D61" s="395"/>
      <c r="E61" s="395"/>
      <c r="F61" s="395"/>
      <c r="G61" s="397"/>
      <c r="H61" s="398">
        <f>SUM(H2:H60)</f>
        <v>510474.75000000006</v>
      </c>
      <c r="I61" s="398">
        <f>SUM(I2:I60)</f>
        <v>638117.50000000012</v>
      </c>
      <c r="J61" s="398">
        <f>SUM(J2:J60)</f>
        <v>144344.90000000002</v>
      </c>
      <c r="K61" s="398">
        <f>SUM(K2:K60)</f>
        <v>521522.39000000007</v>
      </c>
      <c r="L61" s="399"/>
    </row>
    <row r="62" spans="1:12" x14ac:dyDescent="0.35">
      <c r="I62" s="405"/>
      <c r="J62" s="406"/>
      <c r="K62" s="406"/>
    </row>
    <row r="63" spans="1:12" x14ac:dyDescent="0.35">
      <c r="I63" s="405"/>
      <c r="K63" s="405"/>
    </row>
    <row r="64" spans="1:12" s="404" customFormat="1" x14ac:dyDescent="0.35">
      <c r="A64" s="401"/>
      <c r="B64" s="402"/>
      <c r="C64" s="402"/>
      <c r="D64" s="401"/>
      <c r="E64" s="401"/>
      <c r="F64" s="401"/>
      <c r="G64" s="403"/>
      <c r="I64" s="405"/>
      <c r="L64" s="407"/>
    </row>
  </sheetData>
  <autoFilter ref="A1:O64" xr:uid="{CE83EFC5-856A-4E72-9AEE-EB049BACF301}"/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39568-1825-4674-84BA-B64726AB2F2D}">
  <dimension ref="A1:O63"/>
  <sheetViews>
    <sheetView topLeftCell="A35" zoomScaleNormal="100" workbookViewId="0">
      <pane xSplit="2" topLeftCell="G1" activePane="topRight" state="frozen"/>
      <selection pane="topRight" activeCell="I2" sqref="I2:I4"/>
    </sheetView>
  </sheetViews>
  <sheetFormatPr defaultColWidth="8.7265625" defaultRowHeight="15.5" x14ac:dyDescent="0.35"/>
  <cols>
    <col min="1" max="1" width="33.453125" style="401" customWidth="1"/>
    <col min="2" max="2" width="6.54296875" style="402" customWidth="1"/>
    <col min="3" max="3" width="7.81640625" style="402" customWidth="1"/>
    <col min="4" max="4" width="9.1796875" style="401" bestFit="1" customWidth="1"/>
    <col min="5" max="5" width="11.81640625" style="401" customWidth="1"/>
    <col min="6" max="6" width="7.26953125" style="401" customWidth="1"/>
    <col min="7" max="7" width="11.26953125" style="403" customWidth="1"/>
    <col min="8" max="11" width="16.7265625" style="404" customWidth="1"/>
    <col min="12" max="12" width="64.54296875" style="407" bestFit="1" customWidth="1"/>
    <col min="13" max="14" width="8.7265625" style="408"/>
    <col min="15" max="15" width="11.54296875" style="408" bestFit="1" customWidth="1"/>
    <col min="16" max="16384" width="8.7265625" style="408"/>
  </cols>
  <sheetData>
    <row r="1" spans="1:15" s="338" customFormat="1" ht="25.5" customHeight="1" x14ac:dyDescent="0.35">
      <c r="A1" s="332" t="s">
        <v>319</v>
      </c>
      <c r="B1" s="333" t="s">
        <v>83</v>
      </c>
      <c r="C1" s="332" t="s">
        <v>78</v>
      </c>
      <c r="D1" s="334" t="s">
        <v>79</v>
      </c>
      <c r="E1" s="334" t="s">
        <v>81</v>
      </c>
      <c r="F1" s="334" t="s">
        <v>80</v>
      </c>
      <c r="G1" s="335" t="s">
        <v>82</v>
      </c>
      <c r="H1" s="336" t="s">
        <v>73</v>
      </c>
      <c r="I1" s="336" t="s">
        <v>85</v>
      </c>
      <c r="J1" s="336" t="s">
        <v>74</v>
      </c>
      <c r="K1" s="336" t="s">
        <v>75</v>
      </c>
      <c r="L1" s="337" t="s">
        <v>84</v>
      </c>
    </row>
    <row r="2" spans="1:15" s="345" customFormat="1" x14ac:dyDescent="0.35">
      <c r="A2" s="339" t="s">
        <v>16</v>
      </c>
      <c r="B2" s="340" t="s">
        <v>186</v>
      </c>
      <c r="C2" s="341" t="s">
        <v>2</v>
      </c>
      <c r="D2" s="339" t="s">
        <v>0</v>
      </c>
      <c r="E2" s="339" t="s">
        <v>1</v>
      </c>
      <c r="F2" s="339" t="s">
        <v>316</v>
      </c>
      <c r="G2" s="342"/>
      <c r="H2" s="343">
        <v>34993.339999999997</v>
      </c>
      <c r="I2" s="343">
        <f>37888.5+25844.8+947.31</f>
        <v>64680.61</v>
      </c>
      <c r="J2" s="343">
        <v>9358.31</v>
      </c>
      <c r="K2" s="343">
        <f t="shared" ref="K2:K55" si="0">I2-J2</f>
        <v>55322.3</v>
      </c>
      <c r="L2" s="344" t="s">
        <v>265</v>
      </c>
    </row>
    <row r="3" spans="1:15" s="345" customFormat="1" x14ac:dyDescent="0.35">
      <c r="A3" s="339" t="s">
        <v>17</v>
      </c>
      <c r="B3" s="340" t="s">
        <v>187</v>
      </c>
      <c r="C3" s="341" t="s">
        <v>3</v>
      </c>
      <c r="D3" s="339" t="s">
        <v>0</v>
      </c>
      <c r="E3" s="339" t="s">
        <v>317</v>
      </c>
      <c r="F3" s="339" t="s">
        <v>229</v>
      </c>
      <c r="G3" s="342"/>
      <c r="H3" s="343">
        <v>32908.57</v>
      </c>
      <c r="I3" s="343">
        <f>37333.06+13360.3</f>
        <v>50693.36</v>
      </c>
      <c r="J3" s="343">
        <v>9225.42</v>
      </c>
      <c r="K3" s="343">
        <f t="shared" si="0"/>
        <v>41467.94</v>
      </c>
      <c r="L3" s="344" t="s">
        <v>342</v>
      </c>
    </row>
    <row r="4" spans="1:15" s="345" customFormat="1" x14ac:dyDescent="0.35">
      <c r="A4" s="339" t="s">
        <v>47</v>
      </c>
      <c r="B4" s="340" t="s">
        <v>188</v>
      </c>
      <c r="C4" s="341" t="s">
        <v>3</v>
      </c>
      <c r="D4" s="339" t="s">
        <v>0</v>
      </c>
      <c r="E4" s="339" t="s">
        <v>317</v>
      </c>
      <c r="F4" s="339" t="s">
        <v>230</v>
      </c>
      <c r="G4" s="342"/>
      <c r="H4" s="343">
        <v>32908.57</v>
      </c>
      <c r="I4" s="410">
        <f>32908.57+2672.64</f>
        <v>35581.21</v>
      </c>
      <c r="J4" s="343">
        <v>8785</v>
      </c>
      <c r="K4" s="343">
        <f>I2-J4</f>
        <v>55895.61</v>
      </c>
      <c r="L4" s="344" t="s">
        <v>152</v>
      </c>
    </row>
    <row r="5" spans="1:15" s="353" customFormat="1" x14ac:dyDescent="0.35">
      <c r="A5" s="346" t="s">
        <v>185</v>
      </c>
      <c r="B5" s="347">
        <v>95</v>
      </c>
      <c r="C5" s="348" t="s">
        <v>101</v>
      </c>
      <c r="D5" s="346" t="s">
        <v>0</v>
      </c>
      <c r="E5" s="346" t="s">
        <v>318</v>
      </c>
      <c r="F5" s="346" t="s">
        <v>231</v>
      </c>
      <c r="G5" s="349"/>
      <c r="H5" s="350">
        <v>5208.1400000000003</v>
      </c>
      <c r="I5" s="351">
        <v>5208.1400000000003</v>
      </c>
      <c r="J5" s="351">
        <v>381.98</v>
      </c>
      <c r="K5" s="350">
        <f t="shared" si="0"/>
        <v>4826.16</v>
      </c>
      <c r="L5" s="352" t="s">
        <v>272</v>
      </c>
    </row>
    <row r="6" spans="1:15" s="353" customFormat="1" x14ac:dyDescent="0.35">
      <c r="A6" s="346" t="s">
        <v>18</v>
      </c>
      <c r="B6" s="347" t="s">
        <v>190</v>
      </c>
      <c r="C6" s="348" t="s">
        <v>101</v>
      </c>
      <c r="D6" s="346" t="s">
        <v>0</v>
      </c>
      <c r="E6" s="354" t="s">
        <v>318</v>
      </c>
      <c r="F6" s="346" t="s">
        <v>138</v>
      </c>
      <c r="G6" s="349"/>
      <c r="H6" s="350">
        <v>5208.1400000000003</v>
      </c>
      <c r="I6" s="351">
        <f>5208.14+2628+1971</f>
        <v>9807.14</v>
      </c>
      <c r="J6" s="351">
        <v>392.19</v>
      </c>
      <c r="K6" s="350">
        <f t="shared" si="0"/>
        <v>9414.9499999999989</v>
      </c>
      <c r="L6" s="352" t="s">
        <v>257</v>
      </c>
    </row>
    <row r="7" spans="1:15" s="363" customFormat="1" x14ac:dyDescent="0.35">
      <c r="A7" s="355" t="s">
        <v>167</v>
      </c>
      <c r="B7" s="356">
        <v>92</v>
      </c>
      <c r="C7" s="357"/>
      <c r="D7" s="355"/>
      <c r="E7" s="358" t="s">
        <v>235</v>
      </c>
      <c r="F7" s="358" t="s">
        <v>51</v>
      </c>
      <c r="G7" s="359" t="s">
        <v>6</v>
      </c>
      <c r="H7" s="360">
        <v>0</v>
      </c>
      <c r="I7" s="361">
        <f>18861.6+657</f>
        <v>19518.599999999999</v>
      </c>
      <c r="J7" s="361">
        <v>0</v>
      </c>
      <c r="K7" s="360">
        <f t="shared" si="0"/>
        <v>19518.599999999999</v>
      </c>
      <c r="L7" s="362" t="s">
        <v>157</v>
      </c>
    </row>
    <row r="8" spans="1:15" s="363" customFormat="1" x14ac:dyDescent="0.35">
      <c r="A8" s="355" t="s">
        <v>173</v>
      </c>
      <c r="B8" s="356">
        <v>93</v>
      </c>
      <c r="C8" s="357"/>
      <c r="D8" s="355"/>
      <c r="E8" s="358" t="s">
        <v>235</v>
      </c>
      <c r="F8" s="358" t="s">
        <v>238</v>
      </c>
      <c r="G8" s="359"/>
      <c r="H8" s="360">
        <v>0</v>
      </c>
      <c r="I8" s="361">
        <v>16153</v>
      </c>
      <c r="J8" s="361">
        <v>0</v>
      </c>
      <c r="K8" s="360">
        <f t="shared" si="0"/>
        <v>16153</v>
      </c>
      <c r="L8" s="362" t="s">
        <v>157</v>
      </c>
    </row>
    <row r="9" spans="1:15" s="363" customFormat="1" x14ac:dyDescent="0.35">
      <c r="A9" s="355" t="s">
        <v>156</v>
      </c>
      <c r="B9" s="356">
        <v>90</v>
      </c>
      <c r="C9" s="357"/>
      <c r="D9" s="355"/>
      <c r="E9" s="358" t="s">
        <v>235</v>
      </c>
      <c r="F9" s="358" t="s">
        <v>225</v>
      </c>
      <c r="G9" s="359" t="s">
        <v>6</v>
      </c>
      <c r="H9" s="360">
        <v>0</v>
      </c>
      <c r="I9" s="361">
        <f>328.5+12922.4</f>
        <v>13250.9</v>
      </c>
      <c r="J9" s="361">
        <v>0</v>
      </c>
      <c r="K9" s="360">
        <f t="shared" si="0"/>
        <v>13250.9</v>
      </c>
      <c r="L9" s="362" t="s">
        <v>157</v>
      </c>
    </row>
    <row r="10" spans="1:15" s="363" customFormat="1" x14ac:dyDescent="0.35">
      <c r="A10" s="355" t="s">
        <v>174</v>
      </c>
      <c r="B10" s="356">
        <v>91</v>
      </c>
      <c r="C10" s="357"/>
      <c r="D10" s="355"/>
      <c r="E10" s="358" t="s">
        <v>235</v>
      </c>
      <c r="F10" s="358" t="s">
        <v>237</v>
      </c>
      <c r="G10" s="359" t="s">
        <v>14</v>
      </c>
      <c r="H10" s="360">
        <v>0</v>
      </c>
      <c r="I10" s="360">
        <v>0</v>
      </c>
      <c r="J10" s="360">
        <v>0</v>
      </c>
      <c r="K10" s="360">
        <f t="shared" si="0"/>
        <v>0</v>
      </c>
    </row>
    <row r="11" spans="1:15" s="363" customFormat="1" x14ac:dyDescent="0.35">
      <c r="A11" s="355" t="s">
        <v>197</v>
      </c>
      <c r="B11" s="356">
        <v>94</v>
      </c>
      <c r="C11" s="357"/>
      <c r="D11" s="355"/>
      <c r="E11" s="358" t="s">
        <v>235</v>
      </c>
      <c r="F11" s="358" t="s">
        <v>13</v>
      </c>
      <c r="G11" s="359"/>
      <c r="H11" s="360">
        <v>0</v>
      </c>
      <c r="I11" s="360">
        <v>0</v>
      </c>
      <c r="J11" s="360">
        <v>0</v>
      </c>
      <c r="K11" s="360">
        <f t="shared" si="0"/>
        <v>0</v>
      </c>
      <c r="L11" s="362"/>
    </row>
    <row r="12" spans="1:15" s="371" customFormat="1" x14ac:dyDescent="0.35">
      <c r="A12" s="364" t="s">
        <v>107</v>
      </c>
      <c r="B12" s="365">
        <v>88</v>
      </c>
      <c r="C12" s="366" t="s">
        <v>286</v>
      </c>
      <c r="D12" s="364" t="s">
        <v>4</v>
      </c>
      <c r="E12" s="364" t="s">
        <v>76</v>
      </c>
      <c r="F12" s="364" t="s">
        <v>136</v>
      </c>
      <c r="G12" s="367" t="s">
        <v>6</v>
      </c>
      <c r="H12" s="368">
        <v>9474.9</v>
      </c>
      <c r="I12" s="368">
        <v>9474.9</v>
      </c>
      <c r="J12" s="368">
        <v>2628.72</v>
      </c>
      <c r="K12" s="369">
        <f t="shared" si="0"/>
        <v>6846.18</v>
      </c>
      <c r="L12" s="370" t="s">
        <v>334</v>
      </c>
    </row>
    <row r="13" spans="1:15" s="371" customFormat="1" x14ac:dyDescent="0.35">
      <c r="A13" s="364" t="s">
        <v>104</v>
      </c>
      <c r="B13" s="365">
        <v>84</v>
      </c>
      <c r="C13" s="366" t="s">
        <v>286</v>
      </c>
      <c r="D13" s="364" t="s">
        <v>4</v>
      </c>
      <c r="E13" s="364" t="s">
        <v>76</v>
      </c>
      <c r="F13" s="364" t="s">
        <v>136</v>
      </c>
      <c r="G13" s="367" t="s">
        <v>6</v>
      </c>
      <c r="H13" s="368">
        <v>9474.9</v>
      </c>
      <c r="I13" s="368">
        <v>9474.9</v>
      </c>
      <c r="J13" s="368">
        <v>2378.7199999999998</v>
      </c>
      <c r="K13" s="369">
        <f t="shared" si="0"/>
        <v>7096.18</v>
      </c>
      <c r="L13" s="370" t="s">
        <v>209</v>
      </c>
    </row>
    <row r="14" spans="1:15" s="371" customFormat="1" x14ac:dyDescent="0.35">
      <c r="A14" s="364" t="s">
        <v>31</v>
      </c>
      <c r="B14" s="365">
        <v>80</v>
      </c>
      <c r="C14" s="366" t="s">
        <v>287</v>
      </c>
      <c r="D14" s="364" t="s">
        <v>296</v>
      </c>
      <c r="E14" s="364" t="s">
        <v>320</v>
      </c>
      <c r="F14" s="364" t="s">
        <v>88</v>
      </c>
      <c r="G14" s="367" t="s">
        <v>6</v>
      </c>
      <c r="H14" s="368">
        <v>14011.1</v>
      </c>
      <c r="I14" s="368">
        <v>14571.54</v>
      </c>
      <c r="J14" s="368">
        <v>3897.2</v>
      </c>
      <c r="K14" s="369">
        <f t="shared" si="0"/>
        <v>10674.34</v>
      </c>
      <c r="L14" s="370" t="s">
        <v>213</v>
      </c>
    </row>
    <row r="15" spans="1:15" s="371" customFormat="1" x14ac:dyDescent="0.35">
      <c r="A15" s="364" t="s">
        <v>182</v>
      </c>
      <c r="B15" s="365">
        <v>54</v>
      </c>
      <c r="C15" s="366" t="s">
        <v>288</v>
      </c>
      <c r="D15" s="364" t="s">
        <v>10</v>
      </c>
      <c r="E15" s="364" t="s">
        <v>320</v>
      </c>
      <c r="F15" s="364" t="s">
        <v>7</v>
      </c>
      <c r="G15" s="367" t="s">
        <v>6</v>
      </c>
      <c r="H15" s="368">
        <v>9680.8799999999992</v>
      </c>
      <c r="I15" s="368">
        <v>13036.21</v>
      </c>
      <c r="J15" s="368">
        <v>3358.08</v>
      </c>
      <c r="K15" s="369">
        <f t="shared" si="0"/>
        <v>9678.1299999999992</v>
      </c>
      <c r="L15" s="370" t="s">
        <v>330</v>
      </c>
    </row>
    <row r="16" spans="1:15" s="371" customFormat="1" x14ac:dyDescent="0.35">
      <c r="A16" s="364" t="s">
        <v>19</v>
      </c>
      <c r="B16" s="365">
        <v>4</v>
      </c>
      <c r="C16" s="366" t="s">
        <v>270</v>
      </c>
      <c r="D16" s="364" t="s">
        <v>296</v>
      </c>
      <c r="E16" s="364" t="s">
        <v>76</v>
      </c>
      <c r="F16" s="364" t="s">
        <v>88</v>
      </c>
      <c r="G16" s="367" t="s">
        <v>6</v>
      </c>
      <c r="H16" s="368">
        <v>16500.2</v>
      </c>
      <c r="I16" s="368">
        <v>17820.22</v>
      </c>
      <c r="J16" s="368">
        <v>5307.66</v>
      </c>
      <c r="K16" s="369">
        <f t="shared" si="0"/>
        <v>12512.560000000001</v>
      </c>
      <c r="L16" s="370" t="s">
        <v>213</v>
      </c>
      <c r="O16" s="409"/>
    </row>
    <row r="17" spans="1:15" s="371" customFormat="1" x14ac:dyDescent="0.35">
      <c r="A17" s="364" t="s">
        <v>106</v>
      </c>
      <c r="B17" s="365">
        <v>85</v>
      </c>
      <c r="C17" s="366" t="s">
        <v>286</v>
      </c>
      <c r="D17" s="364" t="s">
        <v>4</v>
      </c>
      <c r="E17" s="364" t="s">
        <v>76</v>
      </c>
      <c r="F17" s="364" t="s">
        <v>137</v>
      </c>
      <c r="G17" s="367" t="s">
        <v>6</v>
      </c>
      <c r="H17" s="368">
        <v>9474.9</v>
      </c>
      <c r="I17" s="372">
        <f>9919.37+1095+547.5+219</f>
        <v>11780.87</v>
      </c>
      <c r="J17" s="368">
        <v>2402.1</v>
      </c>
      <c r="K17" s="369">
        <f t="shared" si="0"/>
        <v>9378.77</v>
      </c>
      <c r="L17" s="370" t="s">
        <v>312</v>
      </c>
      <c r="O17" s="409"/>
    </row>
    <row r="18" spans="1:15" s="371" customFormat="1" ht="31" x14ac:dyDescent="0.35">
      <c r="A18" s="364" t="s">
        <v>33</v>
      </c>
      <c r="B18" s="365">
        <v>75</v>
      </c>
      <c r="C18" s="366" t="s">
        <v>288</v>
      </c>
      <c r="D18" s="364" t="s">
        <v>10</v>
      </c>
      <c r="E18" s="364" t="s">
        <v>320</v>
      </c>
      <c r="F18" s="364" t="s">
        <v>136</v>
      </c>
      <c r="G18" s="367" t="s">
        <v>6</v>
      </c>
      <c r="H18" s="368">
        <v>9680.8799999999992</v>
      </c>
      <c r="I18" s="368">
        <f>12516.25+2409</f>
        <v>14925.25</v>
      </c>
      <c r="J18" s="368">
        <v>3091.86</v>
      </c>
      <c r="K18" s="369">
        <f t="shared" si="0"/>
        <v>11833.39</v>
      </c>
      <c r="L18" s="370" t="s">
        <v>343</v>
      </c>
    </row>
    <row r="19" spans="1:15" s="371" customFormat="1" x14ac:dyDescent="0.35">
      <c r="A19" s="364" t="s">
        <v>29</v>
      </c>
      <c r="B19" s="365">
        <v>57</v>
      </c>
      <c r="C19" s="366" t="s">
        <v>289</v>
      </c>
      <c r="D19" s="364" t="s">
        <v>296</v>
      </c>
      <c r="E19" s="364" t="s">
        <v>76</v>
      </c>
      <c r="F19" s="373" t="s">
        <v>242</v>
      </c>
      <c r="G19" s="367" t="s">
        <v>6</v>
      </c>
      <c r="H19" s="368">
        <v>13266.04</v>
      </c>
      <c r="I19" s="368">
        <v>17983.919999999998</v>
      </c>
      <c r="J19" s="368">
        <v>11099.47</v>
      </c>
      <c r="K19" s="369">
        <f t="shared" si="0"/>
        <v>6884.4499999999989</v>
      </c>
      <c r="L19" s="370" t="s">
        <v>299</v>
      </c>
    </row>
    <row r="20" spans="1:15" s="371" customFormat="1" x14ac:dyDescent="0.35">
      <c r="A20" s="364" t="s">
        <v>30</v>
      </c>
      <c r="B20" s="365">
        <v>58</v>
      </c>
      <c r="C20" s="366" t="s">
        <v>315</v>
      </c>
      <c r="D20" s="364" t="s">
        <v>10</v>
      </c>
      <c r="E20" s="364" t="s">
        <v>77</v>
      </c>
      <c r="F20" s="373" t="s">
        <v>242</v>
      </c>
      <c r="G20" s="367" t="s">
        <v>6</v>
      </c>
      <c r="H20" s="368">
        <v>7575.14</v>
      </c>
      <c r="I20" s="368">
        <v>9825.73</v>
      </c>
      <c r="J20" s="374">
        <v>2077.12</v>
      </c>
      <c r="K20" s="369">
        <f t="shared" si="0"/>
        <v>7748.61</v>
      </c>
      <c r="L20" s="370" t="s">
        <v>300</v>
      </c>
    </row>
    <row r="21" spans="1:15" s="371" customFormat="1" x14ac:dyDescent="0.35">
      <c r="A21" s="364" t="s">
        <v>22</v>
      </c>
      <c r="B21" s="365">
        <v>14</v>
      </c>
      <c r="C21" s="366" t="s">
        <v>270</v>
      </c>
      <c r="D21" s="364" t="s">
        <v>296</v>
      </c>
      <c r="E21" s="364" t="s">
        <v>320</v>
      </c>
      <c r="F21" s="364" t="s">
        <v>9</v>
      </c>
      <c r="G21" s="367" t="s">
        <v>6</v>
      </c>
      <c r="H21" s="368">
        <v>16500.2</v>
      </c>
      <c r="I21" s="368">
        <f>19470.24+2409</f>
        <v>21879.24</v>
      </c>
      <c r="J21" s="368">
        <v>5301.31</v>
      </c>
      <c r="K21" s="369">
        <f t="shared" si="0"/>
        <v>16577.93</v>
      </c>
      <c r="L21" s="370" t="s">
        <v>224</v>
      </c>
    </row>
    <row r="22" spans="1:15" s="371" customFormat="1" x14ac:dyDescent="0.35">
      <c r="A22" s="364" t="s">
        <v>25</v>
      </c>
      <c r="B22" s="365">
        <v>44</v>
      </c>
      <c r="C22" s="366" t="s">
        <v>271</v>
      </c>
      <c r="D22" s="364" t="s">
        <v>296</v>
      </c>
      <c r="E22" s="364" t="s">
        <v>76</v>
      </c>
      <c r="F22" s="364" t="s">
        <v>5</v>
      </c>
      <c r="G22" s="367" t="s">
        <v>6</v>
      </c>
      <c r="H22" s="368">
        <v>12564.1</v>
      </c>
      <c r="I22" s="368">
        <v>13066.66</v>
      </c>
      <c r="J22" s="368">
        <v>3829.72</v>
      </c>
      <c r="K22" s="369">
        <f t="shared" si="0"/>
        <v>9236.94</v>
      </c>
      <c r="L22" s="370" t="s">
        <v>209</v>
      </c>
    </row>
    <row r="23" spans="1:15" s="371" customFormat="1" x14ac:dyDescent="0.35">
      <c r="A23" s="364" t="s">
        <v>38</v>
      </c>
      <c r="B23" s="365">
        <v>61</v>
      </c>
      <c r="C23" s="366" t="s">
        <v>111</v>
      </c>
      <c r="D23" s="364" t="s">
        <v>4</v>
      </c>
      <c r="E23" s="364" t="s">
        <v>76</v>
      </c>
      <c r="F23" s="364" t="s">
        <v>89</v>
      </c>
      <c r="G23" s="367" t="s">
        <v>6</v>
      </c>
      <c r="H23" s="368">
        <v>12439.9</v>
      </c>
      <c r="I23" s="368">
        <v>12937.5</v>
      </c>
      <c r="J23" s="368">
        <v>3330.94</v>
      </c>
      <c r="K23" s="369">
        <f t="shared" si="0"/>
        <v>9606.56</v>
      </c>
      <c r="L23" s="370" t="s">
        <v>213</v>
      </c>
    </row>
    <row r="24" spans="1:15" s="371" customFormat="1" x14ac:dyDescent="0.35">
      <c r="A24" s="364" t="s">
        <v>21</v>
      </c>
      <c r="B24" s="365">
        <v>13</v>
      </c>
      <c r="C24" s="366" t="s">
        <v>270</v>
      </c>
      <c r="D24" s="364" t="s">
        <v>296</v>
      </c>
      <c r="E24" s="364" t="s">
        <v>320</v>
      </c>
      <c r="F24" s="364" t="s">
        <v>8</v>
      </c>
      <c r="G24" s="367" t="s">
        <v>6</v>
      </c>
      <c r="H24" s="368">
        <v>16500.2</v>
      </c>
      <c r="I24" s="368">
        <f>19470.24+1095+2409</f>
        <v>22974.240000000002</v>
      </c>
      <c r="J24" s="368">
        <v>5744.67</v>
      </c>
      <c r="K24" s="369">
        <f t="shared" si="0"/>
        <v>17229.57</v>
      </c>
      <c r="L24" s="370" t="s">
        <v>224</v>
      </c>
    </row>
    <row r="25" spans="1:15" s="371" customFormat="1" x14ac:dyDescent="0.35">
      <c r="A25" s="364" t="s">
        <v>34</v>
      </c>
      <c r="B25" s="365">
        <v>73</v>
      </c>
      <c r="C25" s="366" t="s">
        <v>287</v>
      </c>
      <c r="D25" s="364" t="s">
        <v>296</v>
      </c>
      <c r="E25" s="364" t="s">
        <v>115</v>
      </c>
      <c r="F25" s="364" t="s">
        <v>5</v>
      </c>
      <c r="G25" s="367" t="s">
        <v>6</v>
      </c>
      <c r="H25" s="368">
        <v>14011.1</v>
      </c>
      <c r="I25" s="368">
        <v>16546.939999999999</v>
      </c>
      <c r="J25" s="368">
        <v>4235.75</v>
      </c>
      <c r="K25" s="369">
        <f t="shared" si="0"/>
        <v>12311.189999999999</v>
      </c>
      <c r="L25" s="370" t="s">
        <v>335</v>
      </c>
    </row>
    <row r="26" spans="1:15" s="371" customFormat="1" x14ac:dyDescent="0.35">
      <c r="A26" s="364" t="s">
        <v>109</v>
      </c>
      <c r="B26" s="365">
        <v>89</v>
      </c>
      <c r="C26" s="366" t="s">
        <v>286</v>
      </c>
      <c r="D26" s="364" t="s">
        <v>4</v>
      </c>
      <c r="E26" s="364" t="s">
        <v>76</v>
      </c>
      <c r="F26" s="364" t="s">
        <v>8</v>
      </c>
      <c r="G26" s="367" t="s">
        <v>6</v>
      </c>
      <c r="H26" s="368">
        <v>9474.9</v>
      </c>
      <c r="I26" s="368">
        <f>10422.39+876</f>
        <v>11298.39</v>
      </c>
      <c r="J26" s="368">
        <v>2629.28</v>
      </c>
      <c r="K26" s="369">
        <f t="shared" si="0"/>
        <v>8669.1099999999988</v>
      </c>
      <c r="L26" s="370" t="s">
        <v>224</v>
      </c>
    </row>
    <row r="27" spans="1:15" s="371" customFormat="1" ht="31" x14ac:dyDescent="0.35">
      <c r="A27" s="364" t="s">
        <v>196</v>
      </c>
      <c r="B27" s="365">
        <v>60</v>
      </c>
      <c r="C27" s="366" t="s">
        <v>290</v>
      </c>
      <c r="D27" s="364" t="s">
        <v>0</v>
      </c>
      <c r="E27" s="364" t="s">
        <v>320</v>
      </c>
      <c r="F27" s="364" t="s">
        <v>13</v>
      </c>
      <c r="G27" s="367" t="s">
        <v>14</v>
      </c>
      <c r="H27" s="368">
        <v>18962.259999999998</v>
      </c>
      <c r="I27" s="368">
        <v>27197.64</v>
      </c>
      <c r="J27" s="368">
        <v>11413.66</v>
      </c>
      <c r="K27" s="369">
        <f t="shared" si="0"/>
        <v>15783.98</v>
      </c>
      <c r="L27" s="370" t="s">
        <v>344</v>
      </c>
    </row>
    <row r="28" spans="1:15" s="371" customFormat="1" x14ac:dyDescent="0.35">
      <c r="A28" s="364" t="s">
        <v>69</v>
      </c>
      <c r="B28" s="365">
        <v>81</v>
      </c>
      <c r="C28" s="366" t="s">
        <v>291</v>
      </c>
      <c r="D28" s="364" t="s">
        <v>0</v>
      </c>
      <c r="E28" s="364" t="s">
        <v>44</v>
      </c>
      <c r="F28" s="364" t="s">
        <v>13</v>
      </c>
      <c r="G28" s="367" t="s">
        <v>14</v>
      </c>
      <c r="H28" s="368">
        <v>15766.65</v>
      </c>
      <c r="I28" s="368">
        <v>17658.64</v>
      </c>
      <c r="J28" s="368">
        <v>4619.04</v>
      </c>
      <c r="K28" s="369">
        <f t="shared" si="0"/>
        <v>13039.599999999999</v>
      </c>
      <c r="L28" s="370" t="s">
        <v>215</v>
      </c>
    </row>
    <row r="29" spans="1:15" s="371" customFormat="1" ht="31" x14ac:dyDescent="0.35">
      <c r="A29" s="364" t="s">
        <v>32</v>
      </c>
      <c r="B29" s="365">
        <v>76</v>
      </c>
      <c r="C29" s="366" t="s">
        <v>288</v>
      </c>
      <c r="D29" s="364" t="s">
        <v>10</v>
      </c>
      <c r="E29" s="364" t="s">
        <v>320</v>
      </c>
      <c r="F29" s="364" t="s">
        <v>137</v>
      </c>
      <c r="G29" s="367" t="s">
        <v>6</v>
      </c>
      <c r="H29" s="368">
        <v>9680.8799999999992</v>
      </c>
      <c r="I29" s="368">
        <f>14091.02+876+2409</f>
        <v>17376.02</v>
      </c>
      <c r="J29" s="368">
        <v>6604.06</v>
      </c>
      <c r="K29" s="369">
        <f t="shared" si="0"/>
        <v>10771.96</v>
      </c>
      <c r="L29" s="370" t="s">
        <v>346</v>
      </c>
    </row>
    <row r="30" spans="1:15" s="371" customFormat="1" x14ac:dyDescent="0.35">
      <c r="A30" s="364" t="s">
        <v>20</v>
      </c>
      <c r="B30" s="365">
        <v>8</v>
      </c>
      <c r="C30" s="366" t="s">
        <v>292</v>
      </c>
      <c r="D30" s="364" t="s">
        <v>296</v>
      </c>
      <c r="E30" s="364" t="s">
        <v>320</v>
      </c>
      <c r="F30" s="364" t="s">
        <v>90</v>
      </c>
      <c r="G30" s="367" t="s">
        <v>6</v>
      </c>
      <c r="H30" s="368">
        <v>15622.31</v>
      </c>
      <c r="I30" s="368">
        <f>20214.56+328.5</f>
        <v>20543.060000000001</v>
      </c>
      <c r="J30" s="368">
        <v>9745.7999999999993</v>
      </c>
      <c r="K30" s="369">
        <f t="shared" si="0"/>
        <v>10797.260000000002</v>
      </c>
      <c r="L30" s="370" t="s">
        <v>345</v>
      </c>
    </row>
    <row r="31" spans="1:15" s="371" customFormat="1" x14ac:dyDescent="0.35">
      <c r="A31" s="364" t="s">
        <v>105</v>
      </c>
      <c r="B31" s="365">
        <v>79</v>
      </c>
      <c r="C31" s="366" t="s">
        <v>293</v>
      </c>
      <c r="D31" s="364" t="s">
        <v>10</v>
      </c>
      <c r="E31" s="364" t="s">
        <v>77</v>
      </c>
      <c r="F31" s="364" t="s">
        <v>90</v>
      </c>
      <c r="G31" s="367" t="s">
        <v>6</v>
      </c>
      <c r="H31" s="368">
        <v>8055.68</v>
      </c>
      <c r="I31" s="368">
        <v>14029.27</v>
      </c>
      <c r="J31" s="375">
        <v>8394.77</v>
      </c>
      <c r="K31" s="369">
        <f t="shared" si="0"/>
        <v>5634.5</v>
      </c>
      <c r="L31" s="370" t="s">
        <v>347</v>
      </c>
    </row>
    <row r="32" spans="1:15" s="371" customFormat="1" x14ac:dyDescent="0.35">
      <c r="A32" s="364" t="s">
        <v>26</v>
      </c>
      <c r="B32" s="365">
        <v>49</v>
      </c>
      <c r="C32" s="366" t="s">
        <v>293</v>
      </c>
      <c r="D32" s="364" t="s">
        <v>10</v>
      </c>
      <c r="E32" s="364" t="s">
        <v>77</v>
      </c>
      <c r="F32" s="364" t="s">
        <v>5</v>
      </c>
      <c r="G32" s="367" t="s">
        <v>6</v>
      </c>
      <c r="H32" s="368">
        <v>8055.68</v>
      </c>
      <c r="I32" s="368">
        <v>8877.91</v>
      </c>
      <c r="J32" s="368">
        <v>2228.2600000000002</v>
      </c>
      <c r="K32" s="369">
        <f t="shared" si="0"/>
        <v>6649.65</v>
      </c>
      <c r="L32" s="370" t="s">
        <v>308</v>
      </c>
    </row>
    <row r="33" spans="1:12" s="371" customFormat="1" x14ac:dyDescent="0.35">
      <c r="A33" s="364" t="s">
        <v>108</v>
      </c>
      <c r="B33" s="365">
        <v>86</v>
      </c>
      <c r="C33" s="366" t="s">
        <v>294</v>
      </c>
      <c r="D33" s="364" t="s">
        <v>4</v>
      </c>
      <c r="E33" s="364" t="s">
        <v>76</v>
      </c>
      <c r="F33" s="364" t="s">
        <v>9</v>
      </c>
      <c r="G33" s="367" t="s">
        <v>6</v>
      </c>
      <c r="H33" s="368">
        <v>8973.5300000000007</v>
      </c>
      <c r="I33" s="368">
        <v>8973.5300000000007</v>
      </c>
      <c r="J33" s="368">
        <v>2264.23</v>
      </c>
      <c r="K33" s="369">
        <f t="shared" si="0"/>
        <v>6709.3000000000011</v>
      </c>
      <c r="L33" s="370" t="s">
        <v>213</v>
      </c>
    </row>
    <row r="34" spans="1:12" s="371" customFormat="1" x14ac:dyDescent="0.35">
      <c r="A34" s="364" t="s">
        <v>37</v>
      </c>
      <c r="B34" s="365">
        <v>65</v>
      </c>
      <c r="C34" s="366" t="s">
        <v>153</v>
      </c>
      <c r="D34" s="364" t="s">
        <v>4</v>
      </c>
      <c r="E34" s="364" t="s">
        <v>76</v>
      </c>
      <c r="F34" s="364" t="s">
        <v>8</v>
      </c>
      <c r="G34" s="367" t="s">
        <v>6</v>
      </c>
      <c r="H34" s="368">
        <v>12439.9</v>
      </c>
      <c r="I34" s="368">
        <v>12937.5</v>
      </c>
      <c r="J34" s="368">
        <v>3320.73</v>
      </c>
      <c r="K34" s="369">
        <f t="shared" si="0"/>
        <v>9616.77</v>
      </c>
      <c r="L34" s="370" t="s">
        <v>209</v>
      </c>
    </row>
    <row r="35" spans="1:12" s="371" customFormat="1" x14ac:dyDescent="0.35">
      <c r="A35" s="364" t="s">
        <v>24</v>
      </c>
      <c r="B35" s="365">
        <v>35</v>
      </c>
      <c r="C35" s="366" t="s">
        <v>295</v>
      </c>
      <c r="D35" s="364" t="s">
        <v>10</v>
      </c>
      <c r="E35" s="364" t="s">
        <v>320</v>
      </c>
      <c r="F35" s="364" t="s">
        <v>89</v>
      </c>
      <c r="G35" s="367" t="s">
        <v>6</v>
      </c>
      <c r="H35" s="368">
        <v>9103.19</v>
      </c>
      <c r="I35" s="368">
        <f>11649.38+2190</f>
        <v>13839.38</v>
      </c>
      <c r="J35" s="368">
        <v>3717.53</v>
      </c>
      <c r="K35" s="369">
        <f t="shared" si="0"/>
        <v>10121.849999999999</v>
      </c>
      <c r="L35" s="370" t="s">
        <v>348</v>
      </c>
    </row>
    <row r="36" spans="1:12" s="371" customFormat="1" x14ac:dyDescent="0.35">
      <c r="A36" s="364" t="s">
        <v>28</v>
      </c>
      <c r="B36" s="365">
        <v>56</v>
      </c>
      <c r="C36" s="366" t="s">
        <v>270</v>
      </c>
      <c r="D36" s="364" t="s">
        <v>296</v>
      </c>
      <c r="E36" s="364" t="s">
        <v>320</v>
      </c>
      <c r="F36" s="364" t="s">
        <v>5</v>
      </c>
      <c r="G36" s="367" t="s">
        <v>6</v>
      </c>
      <c r="H36" s="368">
        <v>16500.2</v>
      </c>
      <c r="I36" s="368">
        <v>19517.830000000002</v>
      </c>
      <c r="J36" s="368">
        <v>4945.9399999999996</v>
      </c>
      <c r="K36" s="369">
        <f t="shared" si="0"/>
        <v>14571.890000000003</v>
      </c>
      <c r="L36" s="370" t="s">
        <v>328</v>
      </c>
    </row>
    <row r="37" spans="1:12" s="371" customFormat="1" x14ac:dyDescent="0.35">
      <c r="A37" s="364" t="s">
        <v>23</v>
      </c>
      <c r="B37" s="365">
        <v>34</v>
      </c>
      <c r="C37" s="366" t="s">
        <v>288</v>
      </c>
      <c r="D37" s="364" t="s">
        <v>10</v>
      </c>
      <c r="E37" s="364" t="s">
        <v>77</v>
      </c>
      <c r="F37" s="364" t="s">
        <v>89</v>
      </c>
      <c r="G37" s="367" t="s">
        <v>6</v>
      </c>
      <c r="H37" s="368">
        <v>9680.8799999999992</v>
      </c>
      <c r="I37" s="368">
        <v>12813.1</v>
      </c>
      <c r="J37" s="368">
        <v>8512.69</v>
      </c>
      <c r="K37" s="369">
        <f t="shared" si="0"/>
        <v>4300.41</v>
      </c>
      <c r="L37" s="370" t="s">
        <v>303</v>
      </c>
    </row>
    <row r="38" spans="1:12" s="371" customFormat="1" x14ac:dyDescent="0.35">
      <c r="A38" s="364" t="s">
        <v>36</v>
      </c>
      <c r="B38" s="365">
        <v>69</v>
      </c>
      <c r="C38" s="366" t="s">
        <v>289</v>
      </c>
      <c r="D38" s="364" t="s">
        <v>296</v>
      </c>
      <c r="E38" s="364" t="s">
        <v>43</v>
      </c>
      <c r="F38" s="364" t="s">
        <v>91</v>
      </c>
      <c r="G38" s="367" t="s">
        <v>15</v>
      </c>
      <c r="H38" s="368">
        <v>13266.04</v>
      </c>
      <c r="I38" s="368">
        <v>15388.14</v>
      </c>
      <c r="J38" s="368">
        <v>3462.94</v>
      </c>
      <c r="K38" s="369">
        <f t="shared" si="0"/>
        <v>11925.199999999999</v>
      </c>
      <c r="L38" s="370" t="s">
        <v>337</v>
      </c>
    </row>
    <row r="39" spans="1:12" s="371" customFormat="1" x14ac:dyDescent="0.35">
      <c r="A39" s="364" t="s">
        <v>27</v>
      </c>
      <c r="B39" s="365">
        <v>51</v>
      </c>
      <c r="C39" s="366" t="s">
        <v>293</v>
      </c>
      <c r="D39" s="364" t="s">
        <v>10</v>
      </c>
      <c r="E39" s="364" t="s">
        <v>77</v>
      </c>
      <c r="F39" s="364" t="s">
        <v>9</v>
      </c>
      <c r="G39" s="367" t="s">
        <v>6</v>
      </c>
      <c r="H39" s="368">
        <v>8055.68</v>
      </c>
      <c r="I39" s="368">
        <v>8877.91</v>
      </c>
      <c r="J39" s="368">
        <v>2295.84</v>
      </c>
      <c r="K39" s="369">
        <f t="shared" si="0"/>
        <v>6582.07</v>
      </c>
      <c r="L39" s="370" t="s">
        <v>308</v>
      </c>
    </row>
    <row r="40" spans="1:12" s="371" customFormat="1" x14ac:dyDescent="0.35">
      <c r="A40" s="364" t="s">
        <v>35</v>
      </c>
      <c r="B40" s="365">
        <v>70</v>
      </c>
      <c r="C40" s="366" t="s">
        <v>271</v>
      </c>
      <c r="D40" s="364" t="s">
        <v>296</v>
      </c>
      <c r="E40" s="364" t="s">
        <v>43</v>
      </c>
      <c r="F40" s="364" t="s">
        <v>91</v>
      </c>
      <c r="G40" s="367" t="s">
        <v>15</v>
      </c>
      <c r="H40" s="368">
        <v>12564.1</v>
      </c>
      <c r="I40" s="368">
        <f>13066.66+1533</f>
        <v>14599.66</v>
      </c>
      <c r="J40" s="368">
        <v>3379.63</v>
      </c>
      <c r="K40" s="369">
        <f t="shared" si="0"/>
        <v>11220.029999999999</v>
      </c>
      <c r="L40" s="370" t="s">
        <v>350</v>
      </c>
    </row>
    <row r="41" spans="1:12" s="383" customFormat="1" x14ac:dyDescent="0.35">
      <c r="A41" s="376" t="s">
        <v>273</v>
      </c>
      <c r="B41" s="377">
        <v>1125</v>
      </c>
      <c r="C41" s="378"/>
      <c r="D41" s="376" t="s">
        <v>120</v>
      </c>
      <c r="E41" s="376" t="s">
        <v>144</v>
      </c>
      <c r="F41" s="376" t="s">
        <v>5</v>
      </c>
      <c r="G41" s="379" t="s">
        <v>14</v>
      </c>
      <c r="H41" s="380">
        <v>1200</v>
      </c>
      <c r="I41" s="380">
        <v>1637</v>
      </c>
      <c r="J41" s="380">
        <v>0</v>
      </c>
      <c r="K41" s="381">
        <f>I41-J41</f>
        <v>1637</v>
      </c>
      <c r="L41" s="382" t="s">
        <v>263</v>
      </c>
    </row>
    <row r="42" spans="1:12" s="383" customFormat="1" x14ac:dyDescent="0.35">
      <c r="A42" s="376" t="s">
        <v>274</v>
      </c>
      <c r="B42" s="377">
        <v>1025</v>
      </c>
      <c r="C42" s="378"/>
      <c r="D42" s="376" t="s">
        <v>119</v>
      </c>
      <c r="E42" s="376" t="s">
        <v>144</v>
      </c>
      <c r="F42" s="376" t="s">
        <v>325</v>
      </c>
      <c r="G42" s="379" t="s">
        <v>14</v>
      </c>
      <c r="H42" s="384">
        <v>1200</v>
      </c>
      <c r="I42" s="380">
        <v>1428</v>
      </c>
      <c r="J42" s="381">
        <v>0</v>
      </c>
      <c r="K42" s="381">
        <f>I42-J42</f>
        <v>1428</v>
      </c>
      <c r="L42" s="382" t="s">
        <v>263</v>
      </c>
    </row>
    <row r="43" spans="1:12" s="383" customFormat="1" x14ac:dyDescent="0.35">
      <c r="A43" s="376" t="s">
        <v>148</v>
      </c>
      <c r="B43" s="377">
        <v>1018</v>
      </c>
      <c r="C43" s="378"/>
      <c r="D43" s="376" t="s">
        <v>119</v>
      </c>
      <c r="E43" s="376" t="s">
        <v>144</v>
      </c>
      <c r="F43" s="376" t="s">
        <v>136</v>
      </c>
      <c r="G43" s="379" t="s">
        <v>14</v>
      </c>
      <c r="H43" s="384">
        <v>1200</v>
      </c>
      <c r="I43" s="380">
        <v>102</v>
      </c>
      <c r="J43" s="381">
        <v>0</v>
      </c>
      <c r="K43" s="381">
        <f>I43-J43</f>
        <v>102</v>
      </c>
      <c r="L43" s="382" t="s">
        <v>284</v>
      </c>
    </row>
    <row r="44" spans="1:12" s="383" customFormat="1" x14ac:dyDescent="0.35">
      <c r="A44" s="376" t="s">
        <v>339</v>
      </c>
      <c r="B44" s="377">
        <v>1032</v>
      </c>
      <c r="C44" s="378"/>
      <c r="D44" s="376" t="s">
        <v>119</v>
      </c>
      <c r="E44" s="376" t="s">
        <v>144</v>
      </c>
      <c r="F44" s="376" t="s">
        <v>90</v>
      </c>
      <c r="G44" s="379" t="s">
        <v>14</v>
      </c>
      <c r="H44" s="384">
        <v>1200</v>
      </c>
      <c r="I44" s="380">
        <v>1092.78</v>
      </c>
      <c r="J44" s="381">
        <v>0</v>
      </c>
      <c r="K44" s="381">
        <f t="shared" si="0"/>
        <v>1092.78</v>
      </c>
      <c r="L44" s="382" t="s">
        <v>263</v>
      </c>
    </row>
    <row r="45" spans="1:12" s="383" customFormat="1" x14ac:dyDescent="0.35">
      <c r="A45" s="376" t="s">
        <v>220</v>
      </c>
      <c r="B45" s="377">
        <v>1024</v>
      </c>
      <c r="C45" s="378"/>
      <c r="D45" s="376" t="s">
        <v>119</v>
      </c>
      <c r="E45" s="376" t="s">
        <v>144</v>
      </c>
      <c r="F45" s="376" t="s">
        <v>88</v>
      </c>
      <c r="G45" s="379" t="s">
        <v>14</v>
      </c>
      <c r="H45" s="384">
        <v>1200</v>
      </c>
      <c r="I45" s="380">
        <v>1428</v>
      </c>
      <c r="J45" s="381">
        <v>0</v>
      </c>
      <c r="K45" s="381">
        <f t="shared" si="0"/>
        <v>1428</v>
      </c>
      <c r="L45" s="382" t="s">
        <v>263</v>
      </c>
    </row>
    <row r="46" spans="1:12" s="383" customFormat="1" x14ac:dyDescent="0.35">
      <c r="A46" s="376" t="s">
        <v>277</v>
      </c>
      <c r="B46" s="377">
        <v>1028</v>
      </c>
      <c r="C46" s="378"/>
      <c r="D46" s="376" t="s">
        <v>120</v>
      </c>
      <c r="E46" s="376" t="s">
        <v>144</v>
      </c>
      <c r="F46" s="376" t="s">
        <v>225</v>
      </c>
      <c r="G46" s="379" t="s">
        <v>14</v>
      </c>
      <c r="H46" s="384">
        <v>1200</v>
      </c>
      <c r="I46" s="380">
        <v>1428</v>
      </c>
      <c r="J46" s="381">
        <v>0</v>
      </c>
      <c r="K46" s="381">
        <f>I46-J46</f>
        <v>1428</v>
      </c>
      <c r="L46" s="382" t="s">
        <v>263</v>
      </c>
    </row>
    <row r="47" spans="1:12" s="383" customFormat="1" x14ac:dyDescent="0.35">
      <c r="A47" s="376" t="s">
        <v>219</v>
      </c>
      <c r="B47" s="377">
        <v>1023</v>
      </c>
      <c r="C47" s="378"/>
      <c r="D47" s="376" t="s">
        <v>120</v>
      </c>
      <c r="E47" s="376" t="s">
        <v>144</v>
      </c>
      <c r="F47" s="376" t="s">
        <v>5</v>
      </c>
      <c r="G47" s="379" t="s">
        <v>14</v>
      </c>
      <c r="H47" s="385">
        <v>1200</v>
      </c>
      <c r="I47" s="380">
        <v>1428</v>
      </c>
      <c r="J47" s="381">
        <v>0</v>
      </c>
      <c r="K47" s="381">
        <f t="shared" si="0"/>
        <v>1428</v>
      </c>
      <c r="L47" s="382" t="s">
        <v>263</v>
      </c>
    </row>
    <row r="48" spans="1:12" s="383" customFormat="1" x14ac:dyDescent="0.35">
      <c r="A48" s="376" t="s">
        <v>340</v>
      </c>
      <c r="B48" s="377">
        <v>2030</v>
      </c>
      <c r="C48" s="378"/>
      <c r="D48" s="376" t="s">
        <v>120</v>
      </c>
      <c r="E48" s="376" t="s">
        <v>144</v>
      </c>
      <c r="F48" s="376" t="s">
        <v>136</v>
      </c>
      <c r="G48" s="379"/>
      <c r="H48" s="385">
        <v>0</v>
      </c>
      <c r="I48" s="380">
        <v>0</v>
      </c>
      <c r="J48" s="381">
        <v>0</v>
      </c>
      <c r="K48" s="381">
        <f t="shared" si="0"/>
        <v>0</v>
      </c>
      <c r="L48" s="382" t="s">
        <v>349</v>
      </c>
    </row>
    <row r="49" spans="1:12" s="383" customFormat="1" x14ac:dyDescent="0.35">
      <c r="A49" s="376" t="s">
        <v>154</v>
      </c>
      <c r="B49" s="377">
        <v>1019</v>
      </c>
      <c r="C49" s="378"/>
      <c r="D49" s="376" t="s">
        <v>119</v>
      </c>
      <c r="E49" s="376" t="s">
        <v>144</v>
      </c>
      <c r="F49" s="376" t="s">
        <v>90</v>
      </c>
      <c r="G49" s="379" t="s">
        <v>14</v>
      </c>
      <c r="H49" s="384">
        <v>1200</v>
      </c>
      <c r="I49" s="380">
        <v>1428</v>
      </c>
      <c r="J49" s="381">
        <v>0</v>
      </c>
      <c r="K49" s="381">
        <f t="shared" si="0"/>
        <v>1428</v>
      </c>
      <c r="L49" s="382" t="s">
        <v>263</v>
      </c>
    </row>
    <row r="50" spans="1:12" s="383" customFormat="1" x14ac:dyDescent="0.35">
      <c r="A50" s="376" t="s">
        <v>169</v>
      </c>
      <c r="B50" s="377">
        <v>1022</v>
      </c>
      <c r="C50" s="378"/>
      <c r="D50" s="376" t="s">
        <v>119</v>
      </c>
      <c r="E50" s="376" t="s">
        <v>144</v>
      </c>
      <c r="F50" s="376" t="s">
        <v>225</v>
      </c>
      <c r="G50" s="379" t="s">
        <v>14</v>
      </c>
      <c r="H50" s="385">
        <v>1200</v>
      </c>
      <c r="I50" s="380">
        <v>1428</v>
      </c>
      <c r="J50" s="381">
        <v>0</v>
      </c>
      <c r="K50" s="381">
        <f t="shared" si="0"/>
        <v>1428</v>
      </c>
      <c r="L50" s="382" t="s">
        <v>263</v>
      </c>
    </row>
    <row r="51" spans="1:12" s="383" customFormat="1" x14ac:dyDescent="0.35">
      <c r="A51" s="376" t="s">
        <v>341</v>
      </c>
      <c r="B51" s="377">
        <v>1031</v>
      </c>
      <c r="C51" s="378"/>
      <c r="D51" s="376" t="s">
        <v>119</v>
      </c>
      <c r="E51" s="376" t="s">
        <v>144</v>
      </c>
      <c r="F51" s="376" t="s">
        <v>8</v>
      </c>
      <c r="G51" s="379" t="s">
        <v>14</v>
      </c>
      <c r="H51" s="385">
        <v>1200</v>
      </c>
      <c r="I51" s="380">
        <v>1423.75</v>
      </c>
      <c r="J51" s="381">
        <v>0</v>
      </c>
      <c r="K51" s="381">
        <f t="shared" si="0"/>
        <v>1423.75</v>
      </c>
      <c r="L51" s="382" t="s">
        <v>263</v>
      </c>
    </row>
    <row r="52" spans="1:12" s="383" customFormat="1" x14ac:dyDescent="0.35">
      <c r="A52" s="376" t="s">
        <v>276</v>
      </c>
      <c r="B52" s="377">
        <v>1027</v>
      </c>
      <c r="C52" s="378"/>
      <c r="D52" s="376" t="s">
        <v>119</v>
      </c>
      <c r="E52" s="376" t="s">
        <v>144</v>
      </c>
      <c r="F52" s="376" t="s">
        <v>225</v>
      </c>
      <c r="G52" s="379" t="s">
        <v>14</v>
      </c>
      <c r="H52" s="384">
        <v>1200</v>
      </c>
      <c r="I52" s="384">
        <v>1428</v>
      </c>
      <c r="J52" s="381">
        <v>0</v>
      </c>
      <c r="K52" s="381">
        <f>I52-J52</f>
        <v>1428</v>
      </c>
      <c r="L52" s="382" t="s">
        <v>263</v>
      </c>
    </row>
    <row r="53" spans="1:12" s="383" customFormat="1" x14ac:dyDescent="0.35">
      <c r="A53" s="376" t="s">
        <v>332</v>
      </c>
      <c r="B53" s="377">
        <v>1028</v>
      </c>
      <c r="C53" s="378"/>
      <c r="D53" s="376" t="s">
        <v>119</v>
      </c>
      <c r="E53" s="376" t="s">
        <v>144</v>
      </c>
      <c r="F53" s="376" t="s">
        <v>136</v>
      </c>
      <c r="G53" s="379" t="s">
        <v>14</v>
      </c>
      <c r="H53" s="384">
        <v>1200</v>
      </c>
      <c r="I53" s="384">
        <v>1428</v>
      </c>
      <c r="J53" s="381">
        <v>0</v>
      </c>
      <c r="K53" s="381">
        <f>I53-J53</f>
        <v>1428</v>
      </c>
      <c r="L53" s="382" t="s">
        <v>263</v>
      </c>
    </row>
    <row r="54" spans="1:12" s="393" customFormat="1" x14ac:dyDescent="0.35">
      <c r="A54" s="386" t="s">
        <v>140</v>
      </c>
      <c r="B54" s="387">
        <v>2091</v>
      </c>
      <c r="C54" s="388"/>
      <c r="D54" s="386" t="s">
        <v>42</v>
      </c>
      <c r="E54" s="386" t="s">
        <v>42</v>
      </c>
      <c r="F54" s="386" t="s">
        <v>141</v>
      </c>
      <c r="G54" s="389" t="s">
        <v>6</v>
      </c>
      <c r="H54" s="391">
        <v>5500</v>
      </c>
      <c r="I54" s="391">
        <v>5500</v>
      </c>
      <c r="J54" s="391">
        <v>0</v>
      </c>
      <c r="K54" s="391">
        <f t="shared" si="0"/>
        <v>5500</v>
      </c>
      <c r="L54" s="394" t="s">
        <v>176</v>
      </c>
    </row>
    <row r="55" spans="1:12" s="393" customFormat="1" x14ac:dyDescent="0.35">
      <c r="A55" s="386" t="s">
        <v>178</v>
      </c>
      <c r="B55" s="387">
        <v>2104</v>
      </c>
      <c r="C55" s="388"/>
      <c r="D55" s="386" t="s">
        <v>42</v>
      </c>
      <c r="E55" s="386" t="s">
        <v>42</v>
      </c>
      <c r="F55" s="386" t="s">
        <v>172</v>
      </c>
      <c r="G55" s="389" t="s">
        <v>6</v>
      </c>
      <c r="H55" s="390">
        <v>7750</v>
      </c>
      <c r="I55" s="390">
        <v>7750</v>
      </c>
      <c r="J55" s="391">
        <v>0</v>
      </c>
      <c r="K55" s="391">
        <f t="shared" si="0"/>
        <v>7750</v>
      </c>
      <c r="L55" s="392" t="s">
        <v>181</v>
      </c>
    </row>
    <row r="56" spans="1:12" s="393" customFormat="1" x14ac:dyDescent="0.35">
      <c r="A56" s="386" t="s">
        <v>39</v>
      </c>
      <c r="B56" s="387">
        <v>2002</v>
      </c>
      <c r="C56" s="388"/>
      <c r="D56" s="386" t="s">
        <v>42</v>
      </c>
      <c r="E56" s="386" t="s">
        <v>42</v>
      </c>
      <c r="F56" s="386" t="s">
        <v>325</v>
      </c>
      <c r="G56" s="389" t="s">
        <v>6</v>
      </c>
      <c r="H56" s="391">
        <v>4200</v>
      </c>
      <c r="I56" s="391">
        <v>4200</v>
      </c>
      <c r="J56" s="391">
        <v>0</v>
      </c>
      <c r="K56" s="391">
        <f>I56-J56</f>
        <v>4200</v>
      </c>
      <c r="L56" s="394" t="s">
        <v>176</v>
      </c>
    </row>
    <row r="57" spans="1:12" s="393" customFormat="1" x14ac:dyDescent="0.35">
      <c r="A57" s="386" t="s">
        <v>133</v>
      </c>
      <c r="B57" s="387">
        <v>2088</v>
      </c>
      <c r="C57" s="388"/>
      <c r="D57" s="386" t="s">
        <v>42</v>
      </c>
      <c r="E57" s="386" t="s">
        <v>320</v>
      </c>
      <c r="F57" s="386" t="s">
        <v>124</v>
      </c>
      <c r="G57" s="389" t="s">
        <v>6</v>
      </c>
      <c r="H57" s="391">
        <v>6500</v>
      </c>
      <c r="I57" s="391">
        <v>6500</v>
      </c>
      <c r="J57" s="391">
        <v>0</v>
      </c>
      <c r="K57" s="391">
        <f>I57-J57</f>
        <v>6500</v>
      </c>
      <c r="L57" s="394" t="s">
        <v>183</v>
      </c>
    </row>
    <row r="58" spans="1:12" s="393" customFormat="1" x14ac:dyDescent="0.35">
      <c r="A58" s="386" t="s">
        <v>40</v>
      </c>
      <c r="B58" s="387">
        <v>2003</v>
      </c>
      <c r="C58" s="388"/>
      <c r="D58" s="386" t="s">
        <v>42</v>
      </c>
      <c r="E58" s="386" t="s">
        <v>42</v>
      </c>
      <c r="F58" s="386" t="s">
        <v>137</v>
      </c>
      <c r="G58" s="389" t="s">
        <v>6</v>
      </c>
      <c r="H58" s="391">
        <v>4200</v>
      </c>
      <c r="I58" s="391">
        <v>4200</v>
      </c>
      <c r="J58" s="391">
        <v>0</v>
      </c>
      <c r="K58" s="391">
        <f>I58-J58</f>
        <v>4200</v>
      </c>
      <c r="L58" s="394" t="s">
        <v>176</v>
      </c>
    </row>
    <row r="59" spans="1:12" s="393" customFormat="1" x14ac:dyDescent="0.35">
      <c r="A59" s="386" t="s">
        <v>195</v>
      </c>
      <c r="B59" s="387">
        <v>2110</v>
      </c>
      <c r="C59" s="388"/>
      <c r="D59" s="386" t="s">
        <v>42</v>
      </c>
      <c r="E59" s="386" t="s">
        <v>42</v>
      </c>
      <c r="F59" s="386" t="s">
        <v>172</v>
      </c>
      <c r="G59" s="389" t="s">
        <v>6</v>
      </c>
      <c r="H59" s="390">
        <v>5500</v>
      </c>
      <c r="I59" s="390">
        <v>5500</v>
      </c>
      <c r="J59" s="391">
        <v>0</v>
      </c>
      <c r="K59" s="391">
        <f>I59-J59</f>
        <v>5500</v>
      </c>
      <c r="L59" s="392" t="s">
        <v>181</v>
      </c>
    </row>
    <row r="60" spans="1:12" s="400" customFormat="1" x14ac:dyDescent="0.35">
      <c r="A60" s="395"/>
      <c r="B60" s="396"/>
      <c r="C60" s="396" t="s">
        <v>102</v>
      </c>
      <c r="D60" s="395"/>
      <c r="E60" s="395"/>
      <c r="F60" s="395"/>
      <c r="G60" s="397"/>
      <c r="H60" s="398">
        <f>SUM(H2:H59)</f>
        <v>506633.08000000007</v>
      </c>
      <c r="I60" s="398">
        <f>SUM(I2:I59)</f>
        <v>694448.59000000008</v>
      </c>
      <c r="J60" s="398">
        <f>SUM(J2:J59)</f>
        <v>164360.62000000002</v>
      </c>
      <c r="K60" s="398">
        <f>SUM(K2:K59)</f>
        <v>559187.37000000011</v>
      </c>
      <c r="L60" s="399"/>
    </row>
    <row r="61" spans="1:12" x14ac:dyDescent="0.35">
      <c r="I61" s="405"/>
      <c r="J61" s="406"/>
      <c r="K61" s="406"/>
    </row>
    <row r="62" spans="1:12" x14ac:dyDescent="0.35">
      <c r="I62" s="405"/>
      <c r="K62" s="405"/>
    </row>
    <row r="63" spans="1:12" s="404" customFormat="1" x14ac:dyDescent="0.35">
      <c r="A63" s="401"/>
      <c r="B63" s="402"/>
      <c r="C63" s="402"/>
      <c r="D63" s="401"/>
      <c r="E63" s="401"/>
      <c r="F63" s="401"/>
      <c r="G63" s="403"/>
      <c r="I63" s="405"/>
      <c r="L63" s="407"/>
    </row>
  </sheetData>
  <autoFilter ref="A1:O63" xr:uid="{72BEB35B-D065-4C17-92AF-6B0C0E682007}"/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7D227-1467-4A39-89A2-E17E3AE8BD39}">
  <dimension ref="A1:O65"/>
  <sheetViews>
    <sheetView zoomScaleNormal="100" workbookViewId="0">
      <pane xSplit="2" topLeftCell="G1" activePane="topRight" state="frozen"/>
      <selection pane="topRight"/>
    </sheetView>
  </sheetViews>
  <sheetFormatPr defaultColWidth="8.7265625" defaultRowHeight="15.5" x14ac:dyDescent="0.35"/>
  <cols>
    <col min="1" max="1" width="33.453125" style="401" customWidth="1"/>
    <col min="2" max="2" width="6.54296875" style="402" customWidth="1"/>
    <col min="3" max="3" width="7.81640625" style="402" customWidth="1"/>
    <col min="4" max="4" width="9.1796875" style="401" bestFit="1" customWidth="1"/>
    <col min="5" max="5" width="11.81640625" style="401" customWidth="1"/>
    <col min="6" max="6" width="7.26953125" style="401" customWidth="1"/>
    <col min="7" max="7" width="11.26953125" style="403" customWidth="1"/>
    <col min="8" max="11" width="16.7265625" style="404" customWidth="1"/>
    <col min="12" max="12" width="64.54296875" style="407" bestFit="1" customWidth="1"/>
    <col min="13" max="14" width="8.7265625" style="408"/>
    <col min="15" max="15" width="11.54296875" style="408" bestFit="1" customWidth="1"/>
    <col min="16" max="16384" width="8.7265625" style="408"/>
  </cols>
  <sheetData>
    <row r="1" spans="1:15" s="338" customFormat="1" ht="25.5" customHeight="1" x14ac:dyDescent="0.35">
      <c r="A1" s="332" t="s">
        <v>319</v>
      </c>
      <c r="B1" s="333" t="s">
        <v>83</v>
      </c>
      <c r="C1" s="332" t="s">
        <v>78</v>
      </c>
      <c r="D1" s="334" t="s">
        <v>79</v>
      </c>
      <c r="E1" s="334" t="s">
        <v>81</v>
      </c>
      <c r="F1" s="334" t="s">
        <v>80</v>
      </c>
      <c r="G1" s="335" t="s">
        <v>82</v>
      </c>
      <c r="H1" s="336" t="s">
        <v>73</v>
      </c>
      <c r="I1" s="336" t="s">
        <v>85</v>
      </c>
      <c r="J1" s="336" t="s">
        <v>74</v>
      </c>
      <c r="K1" s="336" t="s">
        <v>75</v>
      </c>
      <c r="L1" s="337" t="s">
        <v>84</v>
      </c>
    </row>
    <row r="2" spans="1:15" s="345" customFormat="1" x14ac:dyDescent="0.35">
      <c r="A2" s="339" t="s">
        <v>16</v>
      </c>
      <c r="B2" s="340" t="s">
        <v>186</v>
      </c>
      <c r="C2" s="341" t="s">
        <v>2</v>
      </c>
      <c r="D2" s="339" t="s">
        <v>0</v>
      </c>
      <c r="E2" s="339" t="s">
        <v>1</v>
      </c>
      <c r="F2" s="339" t="s">
        <v>316</v>
      </c>
      <c r="G2" s="342"/>
      <c r="H2" s="343">
        <v>34993.339999999997</v>
      </c>
      <c r="I2" s="343">
        <f>73439.48+473.66+26943.08</f>
        <v>100856.22</v>
      </c>
      <c r="J2" s="343">
        <v>36478.15</v>
      </c>
      <c r="K2" s="343">
        <f t="shared" ref="K2:K56" si="0">I2-J2</f>
        <v>64378.07</v>
      </c>
      <c r="L2" s="344" t="s">
        <v>352</v>
      </c>
    </row>
    <row r="3" spans="1:15" s="345" customFormat="1" x14ac:dyDescent="0.35">
      <c r="A3" s="339" t="s">
        <v>17</v>
      </c>
      <c r="B3" s="340" t="s">
        <v>187</v>
      </c>
      <c r="C3" s="341" t="s">
        <v>3</v>
      </c>
      <c r="D3" s="339" t="s">
        <v>0</v>
      </c>
      <c r="E3" s="339" t="s">
        <v>317</v>
      </c>
      <c r="F3" s="339" t="s">
        <v>229</v>
      </c>
      <c r="G3" s="342"/>
      <c r="H3" s="343">
        <v>32908.57</v>
      </c>
      <c r="I3" s="343">
        <v>68413.38</v>
      </c>
      <c r="J3" s="343">
        <v>34229.79</v>
      </c>
      <c r="K3" s="343">
        <f t="shared" si="0"/>
        <v>34183.590000000004</v>
      </c>
      <c r="L3" s="344" t="s">
        <v>342</v>
      </c>
    </row>
    <row r="4" spans="1:15" s="345" customFormat="1" x14ac:dyDescent="0.35">
      <c r="A4" s="339" t="s">
        <v>47</v>
      </c>
      <c r="B4" s="340" t="s">
        <v>188</v>
      </c>
      <c r="C4" s="341" t="s">
        <v>3</v>
      </c>
      <c r="D4" s="339" t="s">
        <v>0</v>
      </c>
      <c r="E4" s="339" t="s">
        <v>317</v>
      </c>
      <c r="F4" s="339" t="s">
        <v>230</v>
      </c>
      <c r="G4" s="342"/>
      <c r="H4" s="343">
        <v>32908.57</v>
      </c>
      <c r="I4" s="410">
        <f>65817.14+493+890.88</f>
        <v>67201.02</v>
      </c>
      <c r="J4" s="343">
        <v>34289.14</v>
      </c>
      <c r="K4" s="343">
        <f>I2-J4</f>
        <v>66567.08</v>
      </c>
      <c r="L4" s="344" t="s">
        <v>351</v>
      </c>
    </row>
    <row r="5" spans="1:15" s="353" customFormat="1" x14ac:dyDescent="0.35">
      <c r="A5" s="346" t="s">
        <v>185</v>
      </c>
      <c r="B5" s="347">
        <v>95</v>
      </c>
      <c r="C5" s="348" t="s">
        <v>101</v>
      </c>
      <c r="D5" s="346" t="s">
        <v>0</v>
      </c>
      <c r="E5" s="346" t="s">
        <v>318</v>
      </c>
      <c r="F5" s="346" t="s">
        <v>231</v>
      </c>
      <c r="G5" s="349"/>
      <c r="H5" s="350">
        <v>5208.1400000000003</v>
      </c>
      <c r="I5" s="351">
        <v>11515.78</v>
      </c>
      <c r="J5" s="351">
        <v>4719.59</v>
      </c>
      <c r="K5" s="350">
        <f t="shared" si="0"/>
        <v>6796.1900000000005</v>
      </c>
      <c r="L5" s="352" t="s">
        <v>363</v>
      </c>
    </row>
    <row r="6" spans="1:15" s="353" customFormat="1" x14ac:dyDescent="0.35">
      <c r="A6" s="346" t="s">
        <v>18</v>
      </c>
      <c r="B6" s="347" t="s">
        <v>190</v>
      </c>
      <c r="C6" s="348" t="s">
        <v>101</v>
      </c>
      <c r="D6" s="346" t="s">
        <v>0</v>
      </c>
      <c r="E6" s="354" t="s">
        <v>318</v>
      </c>
      <c r="F6" s="346" t="s">
        <v>138</v>
      </c>
      <c r="G6" s="349"/>
      <c r="H6" s="350">
        <v>5208.1400000000003</v>
      </c>
      <c r="I6" s="351">
        <f>10416.28+876+273.75+657</f>
        <v>12223.03</v>
      </c>
      <c r="J6" s="351">
        <v>4427.4399999999996</v>
      </c>
      <c r="K6" s="350">
        <f t="shared" si="0"/>
        <v>7795.5900000000011</v>
      </c>
      <c r="L6" s="352" t="s">
        <v>362</v>
      </c>
    </row>
    <row r="7" spans="1:15" s="363" customFormat="1" x14ac:dyDescent="0.35">
      <c r="A7" s="355" t="s">
        <v>167</v>
      </c>
      <c r="B7" s="356">
        <v>92</v>
      </c>
      <c r="C7" s="357"/>
      <c r="D7" s="355"/>
      <c r="E7" s="358" t="s">
        <v>235</v>
      </c>
      <c r="F7" s="358" t="s">
        <v>51</v>
      </c>
      <c r="G7" s="359" t="s">
        <v>6</v>
      </c>
      <c r="H7" s="360">
        <v>0</v>
      </c>
      <c r="I7" s="361">
        <v>8434.2099999999991</v>
      </c>
      <c r="J7" s="361">
        <v>0</v>
      </c>
      <c r="K7" s="360">
        <f t="shared" si="0"/>
        <v>8434.2099999999991</v>
      </c>
      <c r="L7" s="362" t="s">
        <v>157</v>
      </c>
    </row>
    <row r="8" spans="1:15" s="363" customFormat="1" x14ac:dyDescent="0.35">
      <c r="A8" s="355" t="s">
        <v>173</v>
      </c>
      <c r="B8" s="356">
        <v>93</v>
      </c>
      <c r="C8" s="357"/>
      <c r="D8" s="355"/>
      <c r="E8" s="358" t="s">
        <v>235</v>
      </c>
      <c r="F8" s="358" t="s">
        <v>238</v>
      </c>
      <c r="G8" s="359"/>
      <c r="H8" s="360">
        <v>0</v>
      </c>
      <c r="I8" s="361">
        <v>2956.5</v>
      </c>
      <c r="J8" s="361">
        <v>0</v>
      </c>
      <c r="K8" s="360">
        <f t="shared" si="0"/>
        <v>2956.5</v>
      </c>
      <c r="L8" s="362" t="s">
        <v>157</v>
      </c>
    </row>
    <row r="9" spans="1:15" s="363" customFormat="1" x14ac:dyDescent="0.35">
      <c r="A9" s="355" t="s">
        <v>156</v>
      </c>
      <c r="B9" s="356">
        <v>90</v>
      </c>
      <c r="C9" s="357"/>
      <c r="D9" s="355"/>
      <c r="E9" s="358" t="s">
        <v>235</v>
      </c>
      <c r="F9" s="358" t="s">
        <v>225</v>
      </c>
      <c r="G9" s="359" t="s">
        <v>6</v>
      </c>
      <c r="H9" s="360">
        <v>0</v>
      </c>
      <c r="I9" s="361">
        <v>13800.04</v>
      </c>
      <c r="J9" s="361">
        <v>0</v>
      </c>
      <c r="K9" s="360">
        <f t="shared" si="0"/>
        <v>13800.04</v>
      </c>
      <c r="L9" s="362" t="s">
        <v>157</v>
      </c>
    </row>
    <row r="10" spans="1:15" s="363" customFormat="1" x14ac:dyDescent="0.35">
      <c r="A10" s="355" t="s">
        <v>174</v>
      </c>
      <c r="B10" s="356">
        <v>91</v>
      </c>
      <c r="C10" s="357"/>
      <c r="D10" s="355"/>
      <c r="E10" s="358" t="s">
        <v>235</v>
      </c>
      <c r="F10" s="358" t="s">
        <v>237</v>
      </c>
      <c r="G10" s="359" t="s">
        <v>14</v>
      </c>
      <c r="H10" s="360">
        <v>0</v>
      </c>
      <c r="I10" s="360">
        <v>0</v>
      </c>
      <c r="J10" s="360">
        <v>0</v>
      </c>
      <c r="K10" s="360">
        <f t="shared" si="0"/>
        <v>0</v>
      </c>
    </row>
    <row r="11" spans="1:15" s="363" customFormat="1" x14ac:dyDescent="0.35">
      <c r="A11" s="355" t="s">
        <v>197</v>
      </c>
      <c r="B11" s="356">
        <v>94</v>
      </c>
      <c r="C11" s="357"/>
      <c r="D11" s="355"/>
      <c r="E11" s="358" t="s">
        <v>235</v>
      </c>
      <c r="F11" s="358" t="s">
        <v>13</v>
      </c>
      <c r="G11" s="359"/>
      <c r="H11" s="360">
        <v>0</v>
      </c>
      <c r="I11" s="360">
        <v>0</v>
      </c>
      <c r="J11" s="360">
        <v>0</v>
      </c>
      <c r="K11" s="360">
        <f t="shared" si="0"/>
        <v>0</v>
      </c>
      <c r="L11" s="362"/>
    </row>
    <row r="12" spans="1:15" s="371" customFormat="1" x14ac:dyDescent="0.35">
      <c r="A12" s="364" t="s">
        <v>107</v>
      </c>
      <c r="B12" s="365">
        <v>88</v>
      </c>
      <c r="C12" s="366" t="s">
        <v>286</v>
      </c>
      <c r="D12" s="364" t="s">
        <v>4</v>
      </c>
      <c r="E12" s="364" t="s">
        <v>76</v>
      </c>
      <c r="F12" s="364" t="s">
        <v>136</v>
      </c>
      <c r="G12" s="367" t="s">
        <v>6</v>
      </c>
      <c r="H12" s="368">
        <v>9474.9</v>
      </c>
      <c r="I12" s="368">
        <v>10001.23</v>
      </c>
      <c r="J12" s="368">
        <v>3938.16</v>
      </c>
      <c r="K12" s="369">
        <f t="shared" si="0"/>
        <v>6063.07</v>
      </c>
      <c r="L12" s="370" t="s">
        <v>203</v>
      </c>
    </row>
    <row r="13" spans="1:15" s="371" customFormat="1" x14ac:dyDescent="0.35">
      <c r="A13" s="364" t="s">
        <v>104</v>
      </c>
      <c r="B13" s="365">
        <v>84</v>
      </c>
      <c r="C13" s="366" t="s">
        <v>286</v>
      </c>
      <c r="D13" s="364" t="s">
        <v>4</v>
      </c>
      <c r="E13" s="364" t="s">
        <v>76</v>
      </c>
      <c r="F13" s="364" t="s">
        <v>136</v>
      </c>
      <c r="G13" s="367" t="s">
        <v>6</v>
      </c>
      <c r="H13" s="368">
        <v>9474.9</v>
      </c>
      <c r="I13" s="368">
        <v>9474.9</v>
      </c>
      <c r="J13" s="368">
        <v>2378.7199999999998</v>
      </c>
      <c r="K13" s="369">
        <f t="shared" si="0"/>
        <v>7096.18</v>
      </c>
      <c r="L13" s="370" t="s">
        <v>209</v>
      </c>
    </row>
    <row r="14" spans="1:15" s="371" customFormat="1" x14ac:dyDescent="0.35">
      <c r="A14" s="364" t="s">
        <v>31</v>
      </c>
      <c r="B14" s="365">
        <v>80</v>
      </c>
      <c r="C14" s="366" t="s">
        <v>287</v>
      </c>
      <c r="D14" s="364" t="s">
        <v>296</v>
      </c>
      <c r="E14" s="364" t="s">
        <v>320</v>
      </c>
      <c r="F14" s="364" t="s">
        <v>88</v>
      </c>
      <c r="G14" s="367" t="s">
        <v>6</v>
      </c>
      <c r="H14" s="368">
        <v>14011.1</v>
      </c>
      <c r="I14" s="368">
        <v>14571.54</v>
      </c>
      <c r="J14" s="368">
        <v>4084.7</v>
      </c>
      <c r="K14" s="369">
        <f t="shared" si="0"/>
        <v>10486.84</v>
      </c>
      <c r="L14" s="370" t="s">
        <v>213</v>
      </c>
    </row>
    <row r="15" spans="1:15" s="371" customFormat="1" x14ac:dyDescent="0.35">
      <c r="A15" s="364" t="s">
        <v>182</v>
      </c>
      <c r="B15" s="365">
        <v>54</v>
      </c>
      <c r="C15" s="366" t="s">
        <v>288</v>
      </c>
      <c r="D15" s="364" t="s">
        <v>10</v>
      </c>
      <c r="E15" s="364" t="s">
        <v>320</v>
      </c>
      <c r="F15" s="364" t="s">
        <v>7</v>
      </c>
      <c r="G15" s="367" t="s">
        <v>6</v>
      </c>
      <c r="H15" s="368">
        <v>9680.8799999999992</v>
      </c>
      <c r="I15" s="368">
        <v>13036.21</v>
      </c>
      <c r="J15" s="368">
        <v>3634.09</v>
      </c>
      <c r="K15" s="369">
        <f t="shared" si="0"/>
        <v>9402.119999999999</v>
      </c>
      <c r="L15" s="370" t="s">
        <v>330</v>
      </c>
    </row>
    <row r="16" spans="1:15" s="371" customFormat="1" x14ac:dyDescent="0.35">
      <c r="A16" s="364" t="s">
        <v>19</v>
      </c>
      <c r="B16" s="365">
        <v>4</v>
      </c>
      <c r="C16" s="366" t="s">
        <v>270</v>
      </c>
      <c r="D16" s="364" t="s">
        <v>296</v>
      </c>
      <c r="E16" s="364" t="s">
        <v>76</v>
      </c>
      <c r="F16" s="364" t="s">
        <v>88</v>
      </c>
      <c r="G16" s="367" t="s">
        <v>6</v>
      </c>
      <c r="H16" s="368">
        <v>16500.2</v>
      </c>
      <c r="I16" s="368">
        <v>27595.74</v>
      </c>
      <c r="J16" s="368">
        <v>17465.66</v>
      </c>
      <c r="K16" s="369">
        <f t="shared" si="0"/>
        <v>10130.080000000002</v>
      </c>
      <c r="L16" s="370" t="s">
        <v>213</v>
      </c>
      <c r="O16" s="409"/>
    </row>
    <row r="17" spans="1:15" s="371" customFormat="1" x14ac:dyDescent="0.35">
      <c r="A17" s="364" t="s">
        <v>106</v>
      </c>
      <c r="B17" s="365">
        <v>85</v>
      </c>
      <c r="C17" s="366" t="s">
        <v>286</v>
      </c>
      <c r="D17" s="364" t="s">
        <v>4</v>
      </c>
      <c r="E17" s="364" t="s">
        <v>76</v>
      </c>
      <c r="F17" s="364" t="s">
        <v>137</v>
      </c>
      <c r="G17" s="367" t="s">
        <v>6</v>
      </c>
      <c r="H17" s="368">
        <v>9474.9</v>
      </c>
      <c r="I17" s="372">
        <f>9995.05+219</f>
        <v>10214.049999999999</v>
      </c>
      <c r="J17" s="368">
        <v>2402.1</v>
      </c>
      <c r="K17" s="369">
        <f t="shared" si="0"/>
        <v>7811.9499999999989</v>
      </c>
      <c r="L17" s="370" t="s">
        <v>312</v>
      </c>
      <c r="O17" s="409"/>
    </row>
    <row r="18" spans="1:15" s="371" customFormat="1" ht="31" x14ac:dyDescent="0.35">
      <c r="A18" s="364" t="s">
        <v>33</v>
      </c>
      <c r="B18" s="365">
        <v>75</v>
      </c>
      <c r="C18" s="366" t="s">
        <v>288</v>
      </c>
      <c r="D18" s="364" t="s">
        <v>10</v>
      </c>
      <c r="E18" s="364" t="s">
        <v>320</v>
      </c>
      <c r="F18" s="364" t="s">
        <v>136</v>
      </c>
      <c r="G18" s="367" t="s">
        <v>6</v>
      </c>
      <c r="H18" s="368">
        <v>9680.8799999999992</v>
      </c>
      <c r="I18" s="368">
        <v>13718.73</v>
      </c>
      <c r="J18" s="368">
        <v>6082.8</v>
      </c>
      <c r="K18" s="369">
        <f t="shared" si="0"/>
        <v>7635.9299999999994</v>
      </c>
      <c r="L18" s="370" t="s">
        <v>357</v>
      </c>
    </row>
    <row r="19" spans="1:15" s="371" customFormat="1" x14ac:dyDescent="0.35">
      <c r="A19" s="364" t="s">
        <v>29</v>
      </c>
      <c r="B19" s="365">
        <v>57</v>
      </c>
      <c r="C19" s="366" t="s">
        <v>289</v>
      </c>
      <c r="D19" s="364" t="s">
        <v>296</v>
      </c>
      <c r="E19" s="364" t="s">
        <v>76</v>
      </c>
      <c r="F19" s="373" t="s">
        <v>242</v>
      </c>
      <c r="G19" s="367" t="s">
        <v>6</v>
      </c>
      <c r="H19" s="368">
        <v>13266.04</v>
      </c>
      <c r="I19" s="368">
        <v>15706.63</v>
      </c>
      <c r="J19" s="368">
        <v>4963.63</v>
      </c>
      <c r="K19" s="369">
        <f t="shared" si="0"/>
        <v>10743</v>
      </c>
      <c r="L19" s="370" t="s">
        <v>299</v>
      </c>
    </row>
    <row r="20" spans="1:15" s="371" customFormat="1" x14ac:dyDescent="0.35">
      <c r="A20" s="364" t="s">
        <v>30</v>
      </c>
      <c r="B20" s="365">
        <v>58</v>
      </c>
      <c r="C20" s="366" t="s">
        <v>315</v>
      </c>
      <c r="D20" s="364" t="s">
        <v>10</v>
      </c>
      <c r="E20" s="364" t="s">
        <v>77</v>
      </c>
      <c r="F20" s="373" t="s">
        <v>242</v>
      </c>
      <c r="G20" s="367" t="s">
        <v>6</v>
      </c>
      <c r="H20" s="368">
        <v>7575.14</v>
      </c>
      <c r="I20" s="368">
        <v>9855.25</v>
      </c>
      <c r="J20" s="374">
        <v>2077.12</v>
      </c>
      <c r="K20" s="369">
        <f t="shared" si="0"/>
        <v>7778.13</v>
      </c>
      <c r="L20" s="370" t="s">
        <v>300</v>
      </c>
    </row>
    <row r="21" spans="1:15" s="371" customFormat="1" x14ac:dyDescent="0.35">
      <c r="A21" s="364" t="s">
        <v>22</v>
      </c>
      <c r="B21" s="365">
        <v>14</v>
      </c>
      <c r="C21" s="366" t="s">
        <v>270</v>
      </c>
      <c r="D21" s="364" t="s">
        <v>296</v>
      </c>
      <c r="E21" s="364" t="s">
        <v>320</v>
      </c>
      <c r="F21" s="364" t="s">
        <v>9</v>
      </c>
      <c r="G21" s="367" t="s">
        <v>6</v>
      </c>
      <c r="H21" s="368">
        <v>16500.2</v>
      </c>
      <c r="I21" s="368">
        <f>19470.24</f>
        <v>19470.240000000002</v>
      </c>
      <c r="J21" s="368">
        <v>5142.1000000000004</v>
      </c>
      <c r="K21" s="369">
        <f t="shared" si="0"/>
        <v>14328.140000000001</v>
      </c>
      <c r="L21" s="370" t="s">
        <v>214</v>
      </c>
    </row>
    <row r="22" spans="1:15" s="371" customFormat="1" x14ac:dyDescent="0.35">
      <c r="A22" s="364" t="s">
        <v>25</v>
      </c>
      <c r="B22" s="365">
        <v>44</v>
      </c>
      <c r="C22" s="366" t="s">
        <v>271</v>
      </c>
      <c r="D22" s="364" t="s">
        <v>296</v>
      </c>
      <c r="E22" s="364" t="s">
        <v>76</v>
      </c>
      <c r="F22" s="364" t="s">
        <v>5</v>
      </c>
      <c r="G22" s="367" t="s">
        <v>6</v>
      </c>
      <c r="H22" s="368">
        <v>12564.1</v>
      </c>
      <c r="I22" s="368">
        <v>13066.66</v>
      </c>
      <c r="J22" s="368">
        <v>4420.21</v>
      </c>
      <c r="K22" s="369">
        <f t="shared" si="0"/>
        <v>8646.4500000000007</v>
      </c>
      <c r="L22" s="370" t="s">
        <v>209</v>
      </c>
    </row>
    <row r="23" spans="1:15" s="371" customFormat="1" x14ac:dyDescent="0.35">
      <c r="A23" s="364" t="s">
        <v>38</v>
      </c>
      <c r="B23" s="365">
        <v>61</v>
      </c>
      <c r="C23" s="366" t="s">
        <v>111</v>
      </c>
      <c r="D23" s="364" t="s">
        <v>4</v>
      </c>
      <c r="E23" s="364" t="s">
        <v>76</v>
      </c>
      <c r="F23" s="364" t="s">
        <v>89</v>
      </c>
      <c r="G23" s="367" t="s">
        <v>6</v>
      </c>
      <c r="H23" s="368">
        <v>12439.9</v>
      </c>
      <c r="I23" s="368">
        <v>12937.5</v>
      </c>
      <c r="J23" s="368">
        <v>3330.94</v>
      </c>
      <c r="K23" s="369">
        <f t="shared" si="0"/>
        <v>9606.56</v>
      </c>
      <c r="L23" s="370" t="s">
        <v>213</v>
      </c>
    </row>
    <row r="24" spans="1:15" s="371" customFormat="1" x14ac:dyDescent="0.35">
      <c r="A24" s="364" t="s">
        <v>21</v>
      </c>
      <c r="B24" s="365">
        <v>13</v>
      </c>
      <c r="C24" s="366" t="s">
        <v>270</v>
      </c>
      <c r="D24" s="364" t="s">
        <v>296</v>
      </c>
      <c r="E24" s="364" t="s">
        <v>320</v>
      </c>
      <c r="F24" s="364" t="s">
        <v>8</v>
      </c>
      <c r="G24" s="367" t="s">
        <v>6</v>
      </c>
      <c r="H24" s="368">
        <v>16500.2</v>
      </c>
      <c r="I24" s="368">
        <f>19470.24+876</f>
        <v>20346.240000000002</v>
      </c>
      <c r="J24" s="368">
        <v>5744.67</v>
      </c>
      <c r="K24" s="369">
        <f t="shared" si="0"/>
        <v>14601.570000000002</v>
      </c>
      <c r="L24" s="370" t="s">
        <v>224</v>
      </c>
    </row>
    <row r="25" spans="1:15" s="371" customFormat="1" x14ac:dyDescent="0.35">
      <c r="A25" s="364" t="s">
        <v>34</v>
      </c>
      <c r="B25" s="365">
        <v>73</v>
      </c>
      <c r="C25" s="366" t="s">
        <v>287</v>
      </c>
      <c r="D25" s="364" t="s">
        <v>296</v>
      </c>
      <c r="E25" s="364" t="s">
        <v>115</v>
      </c>
      <c r="F25" s="364" t="s">
        <v>5</v>
      </c>
      <c r="G25" s="367" t="s">
        <v>6</v>
      </c>
      <c r="H25" s="368">
        <v>14011.1</v>
      </c>
      <c r="I25" s="368">
        <v>16658.18</v>
      </c>
      <c r="J25" s="368">
        <v>4235.75</v>
      </c>
      <c r="K25" s="369">
        <f t="shared" si="0"/>
        <v>12422.43</v>
      </c>
      <c r="L25" s="370" t="s">
        <v>335</v>
      </c>
    </row>
    <row r="26" spans="1:15" s="371" customFormat="1" x14ac:dyDescent="0.35">
      <c r="A26" s="364" t="s">
        <v>109</v>
      </c>
      <c r="B26" s="365">
        <v>89</v>
      </c>
      <c r="C26" s="366" t="s">
        <v>286</v>
      </c>
      <c r="D26" s="364" t="s">
        <v>4</v>
      </c>
      <c r="E26" s="364" t="s">
        <v>76</v>
      </c>
      <c r="F26" s="364" t="s">
        <v>8</v>
      </c>
      <c r="G26" s="367" t="s">
        <v>6</v>
      </c>
      <c r="H26" s="368">
        <v>9474.9</v>
      </c>
      <c r="I26" s="368">
        <v>10422.39</v>
      </c>
      <c r="J26" s="368">
        <v>2639.28</v>
      </c>
      <c r="K26" s="369">
        <f t="shared" si="0"/>
        <v>7783.1099999999988</v>
      </c>
      <c r="L26" s="370" t="s">
        <v>214</v>
      </c>
    </row>
    <row r="27" spans="1:15" s="371" customFormat="1" x14ac:dyDescent="0.35">
      <c r="A27" s="364" t="s">
        <v>196</v>
      </c>
      <c r="B27" s="365">
        <v>60</v>
      </c>
      <c r="C27" s="366" t="s">
        <v>290</v>
      </c>
      <c r="D27" s="364" t="s">
        <v>0</v>
      </c>
      <c r="E27" s="364" t="s">
        <v>320</v>
      </c>
      <c r="F27" s="364" t="s">
        <v>13</v>
      </c>
      <c r="G27" s="367" t="s">
        <v>14</v>
      </c>
      <c r="H27" s="368">
        <v>18962.259999999998</v>
      </c>
      <c r="I27" s="368">
        <v>26651.65</v>
      </c>
      <c r="J27" s="368">
        <v>14570.26</v>
      </c>
      <c r="K27" s="369">
        <f t="shared" si="0"/>
        <v>12081.390000000001</v>
      </c>
      <c r="L27" s="370" t="s">
        <v>356</v>
      </c>
    </row>
    <row r="28" spans="1:15" s="371" customFormat="1" x14ac:dyDescent="0.35">
      <c r="A28" s="364" t="s">
        <v>69</v>
      </c>
      <c r="B28" s="365">
        <v>81</v>
      </c>
      <c r="C28" s="366" t="s">
        <v>291</v>
      </c>
      <c r="D28" s="364" t="s">
        <v>0</v>
      </c>
      <c r="E28" s="364" t="s">
        <v>44</v>
      </c>
      <c r="F28" s="364" t="s">
        <v>13</v>
      </c>
      <c r="G28" s="367" t="s">
        <v>14</v>
      </c>
      <c r="H28" s="368">
        <v>15766.65</v>
      </c>
      <c r="I28" s="368">
        <v>17658.64</v>
      </c>
      <c r="J28" s="368">
        <v>4619.04</v>
      </c>
      <c r="K28" s="369">
        <f t="shared" si="0"/>
        <v>13039.599999999999</v>
      </c>
      <c r="L28" s="370" t="s">
        <v>215</v>
      </c>
    </row>
    <row r="29" spans="1:15" s="371" customFormat="1" x14ac:dyDescent="0.35">
      <c r="A29" s="364" t="s">
        <v>32</v>
      </c>
      <c r="B29" s="365">
        <v>76</v>
      </c>
      <c r="C29" s="366" t="s">
        <v>288</v>
      </c>
      <c r="D29" s="364" t="s">
        <v>10</v>
      </c>
      <c r="E29" s="364" t="s">
        <v>320</v>
      </c>
      <c r="F29" s="364" t="s">
        <v>137</v>
      </c>
      <c r="G29" s="367" t="s">
        <v>6</v>
      </c>
      <c r="H29" s="368">
        <v>9680.8799999999992</v>
      </c>
      <c r="I29" s="368">
        <f>13036.21+876</f>
        <v>13912.21</v>
      </c>
      <c r="J29" s="368">
        <v>5035.5200000000004</v>
      </c>
      <c r="K29" s="369">
        <f t="shared" si="0"/>
        <v>8876.6899999999987</v>
      </c>
      <c r="L29" s="370" t="s">
        <v>355</v>
      </c>
    </row>
    <row r="30" spans="1:15" s="371" customFormat="1" x14ac:dyDescent="0.35">
      <c r="A30" s="364" t="s">
        <v>20</v>
      </c>
      <c r="B30" s="365">
        <v>8</v>
      </c>
      <c r="C30" s="366" t="s">
        <v>292</v>
      </c>
      <c r="D30" s="364" t="s">
        <v>296</v>
      </c>
      <c r="E30" s="364" t="s">
        <v>320</v>
      </c>
      <c r="F30" s="364" t="s">
        <v>90</v>
      </c>
      <c r="G30" s="367" t="s">
        <v>6</v>
      </c>
      <c r="H30" s="368">
        <v>15622.31</v>
      </c>
      <c r="I30" s="368">
        <v>20829.07</v>
      </c>
      <c r="J30" s="368">
        <v>10256.709999999999</v>
      </c>
      <c r="K30" s="369">
        <f t="shared" si="0"/>
        <v>10572.36</v>
      </c>
      <c r="L30" s="370" t="s">
        <v>205</v>
      </c>
    </row>
    <row r="31" spans="1:15" s="371" customFormat="1" x14ac:dyDescent="0.35">
      <c r="A31" s="364" t="s">
        <v>105</v>
      </c>
      <c r="B31" s="365">
        <v>79</v>
      </c>
      <c r="C31" s="366" t="s">
        <v>293</v>
      </c>
      <c r="D31" s="364" t="s">
        <v>10</v>
      </c>
      <c r="E31" s="364" t="s">
        <v>77</v>
      </c>
      <c r="F31" s="364" t="s">
        <v>90</v>
      </c>
      <c r="G31" s="367" t="s">
        <v>6</v>
      </c>
      <c r="H31" s="368">
        <v>8055.68</v>
      </c>
      <c r="I31" s="368">
        <v>9683.48</v>
      </c>
      <c r="J31" s="375">
        <v>2436.08</v>
      </c>
      <c r="K31" s="369">
        <f t="shared" si="0"/>
        <v>7247.4</v>
      </c>
      <c r="L31" s="370" t="s">
        <v>336</v>
      </c>
    </row>
    <row r="32" spans="1:15" s="371" customFormat="1" x14ac:dyDescent="0.35">
      <c r="A32" s="364" t="s">
        <v>26</v>
      </c>
      <c r="B32" s="365">
        <v>49</v>
      </c>
      <c r="C32" s="366" t="s">
        <v>293</v>
      </c>
      <c r="D32" s="364" t="s">
        <v>10</v>
      </c>
      <c r="E32" s="364" t="s">
        <v>77</v>
      </c>
      <c r="F32" s="364" t="s">
        <v>5</v>
      </c>
      <c r="G32" s="367" t="s">
        <v>6</v>
      </c>
      <c r="H32" s="368">
        <v>8055.68</v>
      </c>
      <c r="I32" s="368">
        <v>9741.32</v>
      </c>
      <c r="J32" s="368">
        <v>4632.72</v>
      </c>
      <c r="K32" s="369">
        <f t="shared" si="0"/>
        <v>5108.5999999999995</v>
      </c>
      <c r="L32" s="370" t="s">
        <v>353</v>
      </c>
    </row>
    <row r="33" spans="1:12" s="371" customFormat="1" x14ac:dyDescent="0.35">
      <c r="A33" s="364" t="s">
        <v>108</v>
      </c>
      <c r="B33" s="365">
        <v>86</v>
      </c>
      <c r="C33" s="366" t="s">
        <v>294</v>
      </c>
      <c r="D33" s="364" t="s">
        <v>4</v>
      </c>
      <c r="E33" s="364" t="s">
        <v>76</v>
      </c>
      <c r="F33" s="364" t="s">
        <v>9</v>
      </c>
      <c r="G33" s="367" t="s">
        <v>6</v>
      </c>
      <c r="H33" s="368">
        <v>8973.5300000000007</v>
      </c>
      <c r="I33" s="368">
        <v>8973.5300000000007</v>
      </c>
      <c r="J33" s="368">
        <v>2326.73</v>
      </c>
      <c r="K33" s="369">
        <f t="shared" si="0"/>
        <v>6646.8000000000011</v>
      </c>
      <c r="L33" s="370" t="s">
        <v>213</v>
      </c>
    </row>
    <row r="34" spans="1:12" s="371" customFormat="1" x14ac:dyDescent="0.35">
      <c r="A34" s="364" t="s">
        <v>37</v>
      </c>
      <c r="B34" s="365">
        <v>65</v>
      </c>
      <c r="C34" s="366" t="s">
        <v>153</v>
      </c>
      <c r="D34" s="364" t="s">
        <v>4</v>
      </c>
      <c r="E34" s="364" t="s">
        <v>76</v>
      </c>
      <c r="F34" s="364" t="s">
        <v>8</v>
      </c>
      <c r="G34" s="367" t="s">
        <v>6</v>
      </c>
      <c r="H34" s="368">
        <v>12439.9</v>
      </c>
      <c r="I34" s="368">
        <v>12937.5</v>
      </c>
      <c r="J34" s="368">
        <v>3320.73</v>
      </c>
      <c r="K34" s="369">
        <f t="shared" si="0"/>
        <v>9616.77</v>
      </c>
      <c r="L34" s="370" t="s">
        <v>209</v>
      </c>
    </row>
    <row r="35" spans="1:12" s="371" customFormat="1" x14ac:dyDescent="0.35">
      <c r="A35" s="364" t="s">
        <v>24</v>
      </c>
      <c r="B35" s="365">
        <v>35</v>
      </c>
      <c r="C35" s="366" t="s">
        <v>295</v>
      </c>
      <c r="D35" s="364" t="s">
        <v>10</v>
      </c>
      <c r="E35" s="364" t="s">
        <v>320</v>
      </c>
      <c r="F35" s="364" t="s">
        <v>89</v>
      </c>
      <c r="G35" s="367" t="s">
        <v>6</v>
      </c>
      <c r="H35" s="368">
        <v>9103.19</v>
      </c>
      <c r="I35" s="368">
        <v>11649.38</v>
      </c>
      <c r="J35" s="368">
        <v>3653.7</v>
      </c>
      <c r="K35" s="369">
        <f>I35-J35</f>
        <v>7995.6799999999994</v>
      </c>
      <c r="L35" s="370" t="s">
        <v>329</v>
      </c>
    </row>
    <row r="36" spans="1:12" s="371" customFormat="1" x14ac:dyDescent="0.35">
      <c r="A36" s="364" t="s">
        <v>28</v>
      </c>
      <c r="B36" s="365">
        <v>56</v>
      </c>
      <c r="C36" s="366" t="s">
        <v>270</v>
      </c>
      <c r="D36" s="364" t="s">
        <v>296</v>
      </c>
      <c r="E36" s="364" t="s">
        <v>320</v>
      </c>
      <c r="F36" s="364" t="s">
        <v>5</v>
      </c>
      <c r="G36" s="367" t="s">
        <v>6</v>
      </c>
      <c r="H36" s="368">
        <v>16500.2</v>
      </c>
      <c r="I36" s="368">
        <v>19517.830000000002</v>
      </c>
      <c r="J36" s="368">
        <v>4945.9399999999996</v>
      </c>
      <c r="K36" s="369">
        <f t="shared" si="0"/>
        <v>14571.890000000003</v>
      </c>
      <c r="L36" s="370" t="s">
        <v>328</v>
      </c>
    </row>
    <row r="37" spans="1:12" s="371" customFormat="1" x14ac:dyDescent="0.35">
      <c r="A37" s="364" t="s">
        <v>23</v>
      </c>
      <c r="B37" s="365">
        <v>34</v>
      </c>
      <c r="C37" s="366" t="s">
        <v>288</v>
      </c>
      <c r="D37" s="364" t="s">
        <v>10</v>
      </c>
      <c r="E37" s="364" t="s">
        <v>77</v>
      </c>
      <c r="F37" s="364" t="s">
        <v>89</v>
      </c>
      <c r="G37" s="367" t="s">
        <v>6</v>
      </c>
      <c r="H37" s="368">
        <v>9680.8799999999992</v>
      </c>
      <c r="I37" s="368">
        <v>10761.73</v>
      </c>
      <c r="J37" s="368">
        <v>2732.6</v>
      </c>
      <c r="K37" s="369">
        <f t="shared" si="0"/>
        <v>8029.1299999999992</v>
      </c>
      <c r="L37" s="370" t="s">
        <v>308</v>
      </c>
    </row>
    <row r="38" spans="1:12" s="371" customFormat="1" x14ac:dyDescent="0.35">
      <c r="A38" s="364" t="s">
        <v>36</v>
      </c>
      <c r="B38" s="365">
        <v>69</v>
      </c>
      <c r="C38" s="366" t="s">
        <v>289</v>
      </c>
      <c r="D38" s="364" t="s">
        <v>296</v>
      </c>
      <c r="E38" s="364" t="s">
        <v>43</v>
      </c>
      <c r="F38" s="364" t="s">
        <v>91</v>
      </c>
      <c r="G38" s="367" t="s">
        <v>15</v>
      </c>
      <c r="H38" s="368">
        <v>13266.04</v>
      </c>
      <c r="I38" s="368">
        <v>15388.14</v>
      </c>
      <c r="J38" s="368">
        <v>3462.94</v>
      </c>
      <c r="K38" s="369">
        <f t="shared" si="0"/>
        <v>11925.199999999999</v>
      </c>
      <c r="L38" s="370" t="s">
        <v>269</v>
      </c>
    </row>
    <row r="39" spans="1:12" s="371" customFormat="1" x14ac:dyDescent="0.35">
      <c r="A39" s="364" t="s">
        <v>27</v>
      </c>
      <c r="B39" s="365">
        <v>51</v>
      </c>
      <c r="C39" s="366" t="s">
        <v>293</v>
      </c>
      <c r="D39" s="364" t="s">
        <v>10</v>
      </c>
      <c r="E39" s="364" t="s">
        <v>77</v>
      </c>
      <c r="F39" s="364" t="s">
        <v>9</v>
      </c>
      <c r="G39" s="367" t="s">
        <v>6</v>
      </c>
      <c r="H39" s="368">
        <v>8055.68</v>
      </c>
      <c r="I39" s="368">
        <v>13119.86</v>
      </c>
      <c r="J39" s="368">
        <v>8316.89</v>
      </c>
      <c r="K39" s="369">
        <f t="shared" si="0"/>
        <v>4802.9700000000012</v>
      </c>
      <c r="L39" s="370" t="s">
        <v>354</v>
      </c>
    </row>
    <row r="40" spans="1:12" s="371" customFormat="1" x14ac:dyDescent="0.35">
      <c r="A40" s="364" t="s">
        <v>35</v>
      </c>
      <c r="B40" s="365">
        <v>70</v>
      </c>
      <c r="C40" s="366" t="s">
        <v>271</v>
      </c>
      <c r="D40" s="364" t="s">
        <v>296</v>
      </c>
      <c r="E40" s="364" t="s">
        <v>43</v>
      </c>
      <c r="F40" s="364" t="s">
        <v>91</v>
      </c>
      <c r="G40" s="367" t="s">
        <v>15</v>
      </c>
      <c r="H40" s="368">
        <v>12564.1</v>
      </c>
      <c r="I40" s="368">
        <v>13066.66</v>
      </c>
      <c r="J40" s="368">
        <v>3379.63</v>
      </c>
      <c r="K40" s="369">
        <f t="shared" si="0"/>
        <v>9687.0299999999988</v>
      </c>
      <c r="L40" s="370" t="s">
        <v>209</v>
      </c>
    </row>
    <row r="41" spans="1:12" s="383" customFormat="1" x14ac:dyDescent="0.35">
      <c r="A41" s="376" t="s">
        <v>273</v>
      </c>
      <c r="B41" s="377">
        <v>1125</v>
      </c>
      <c r="C41" s="378"/>
      <c r="D41" s="376" t="s">
        <v>120</v>
      </c>
      <c r="E41" s="376" t="s">
        <v>144</v>
      </c>
      <c r="F41" s="376" t="s">
        <v>5</v>
      </c>
      <c r="G41" s="379" t="s">
        <v>14</v>
      </c>
      <c r="H41" s="380">
        <v>1200</v>
      </c>
      <c r="I41" s="380">
        <v>1545</v>
      </c>
      <c r="J41" s="380">
        <v>0</v>
      </c>
      <c r="K41" s="381">
        <f>I41-J41</f>
        <v>1545</v>
      </c>
      <c r="L41" s="382" t="s">
        <v>263</v>
      </c>
    </row>
    <row r="42" spans="1:12" s="383" customFormat="1" x14ac:dyDescent="0.35">
      <c r="A42" s="376" t="s">
        <v>274</v>
      </c>
      <c r="B42" s="377">
        <v>1025</v>
      </c>
      <c r="C42" s="378"/>
      <c r="D42" s="376" t="s">
        <v>119</v>
      </c>
      <c r="E42" s="376" t="s">
        <v>144</v>
      </c>
      <c r="F42" s="376" t="s">
        <v>325</v>
      </c>
      <c r="G42" s="379" t="s">
        <v>14</v>
      </c>
      <c r="H42" s="384">
        <v>1200</v>
      </c>
      <c r="I42" s="380">
        <v>1380</v>
      </c>
      <c r="J42" s="381">
        <v>0</v>
      </c>
      <c r="K42" s="381">
        <f>I42-J42</f>
        <v>1380</v>
      </c>
      <c r="L42" s="382" t="s">
        <v>263</v>
      </c>
    </row>
    <row r="43" spans="1:12" s="383" customFormat="1" x14ac:dyDescent="0.35">
      <c r="A43" s="376" t="s">
        <v>339</v>
      </c>
      <c r="B43" s="377">
        <v>1032</v>
      </c>
      <c r="C43" s="378"/>
      <c r="D43" s="376" t="s">
        <v>119</v>
      </c>
      <c r="E43" s="376" t="s">
        <v>144</v>
      </c>
      <c r="F43" s="376" t="s">
        <v>90</v>
      </c>
      <c r="G43" s="379" t="s">
        <v>14</v>
      </c>
      <c r="H43" s="384">
        <v>1200</v>
      </c>
      <c r="I43" s="380">
        <v>1380</v>
      </c>
      <c r="J43" s="381">
        <v>0</v>
      </c>
      <c r="K43" s="381">
        <f t="shared" si="0"/>
        <v>1380</v>
      </c>
      <c r="L43" s="382" t="s">
        <v>263</v>
      </c>
    </row>
    <row r="44" spans="1:12" s="383" customFormat="1" x14ac:dyDescent="0.35">
      <c r="A44" s="376" t="s">
        <v>358</v>
      </c>
      <c r="B44" s="377">
        <v>1033</v>
      </c>
      <c r="C44" s="378"/>
      <c r="D44" s="376" t="s">
        <v>119</v>
      </c>
      <c r="E44" s="376" t="s">
        <v>144</v>
      </c>
      <c r="F44" s="376" t="s">
        <v>136</v>
      </c>
      <c r="G44" s="379" t="s">
        <v>14</v>
      </c>
      <c r="H44" s="384">
        <v>1200</v>
      </c>
      <c r="I44" s="380">
        <v>1260</v>
      </c>
      <c r="J44" s="381">
        <v>0</v>
      </c>
      <c r="K44" s="381">
        <f>I44-J44</f>
        <v>1260</v>
      </c>
      <c r="L44" s="382" t="s">
        <v>263</v>
      </c>
    </row>
    <row r="45" spans="1:12" s="383" customFormat="1" x14ac:dyDescent="0.35">
      <c r="A45" s="376" t="s">
        <v>220</v>
      </c>
      <c r="B45" s="377">
        <v>1024</v>
      </c>
      <c r="C45" s="378"/>
      <c r="D45" s="376" t="s">
        <v>119</v>
      </c>
      <c r="E45" s="376" t="s">
        <v>144</v>
      </c>
      <c r="F45" s="376" t="s">
        <v>88</v>
      </c>
      <c r="G45" s="379" t="s">
        <v>14</v>
      </c>
      <c r="H45" s="384">
        <v>1200</v>
      </c>
      <c r="I45" s="380">
        <v>1380</v>
      </c>
      <c r="J45" s="381">
        <v>0</v>
      </c>
      <c r="K45" s="381">
        <f t="shared" si="0"/>
        <v>1380</v>
      </c>
      <c r="L45" s="382" t="s">
        <v>263</v>
      </c>
    </row>
    <row r="46" spans="1:12" s="383" customFormat="1" x14ac:dyDescent="0.35">
      <c r="A46" s="376" t="s">
        <v>277</v>
      </c>
      <c r="B46" s="377">
        <v>1028</v>
      </c>
      <c r="C46" s="378"/>
      <c r="D46" s="376" t="s">
        <v>120</v>
      </c>
      <c r="E46" s="376" t="s">
        <v>144</v>
      </c>
      <c r="F46" s="376" t="s">
        <v>225</v>
      </c>
      <c r="G46" s="379" t="s">
        <v>14</v>
      </c>
      <c r="H46" s="384">
        <v>1200</v>
      </c>
      <c r="I46" s="380">
        <v>1200</v>
      </c>
      <c r="J46" s="381">
        <v>0</v>
      </c>
      <c r="K46" s="381">
        <f>I46-J46</f>
        <v>1200</v>
      </c>
      <c r="L46" s="382" t="s">
        <v>359</v>
      </c>
    </row>
    <row r="47" spans="1:12" s="383" customFormat="1" x14ac:dyDescent="0.35">
      <c r="A47" s="376" t="s">
        <v>219</v>
      </c>
      <c r="B47" s="377">
        <v>1023</v>
      </c>
      <c r="C47" s="378"/>
      <c r="D47" s="376" t="s">
        <v>120</v>
      </c>
      <c r="E47" s="376" t="s">
        <v>144</v>
      </c>
      <c r="F47" s="376" t="s">
        <v>5</v>
      </c>
      <c r="G47" s="379" t="s">
        <v>14</v>
      </c>
      <c r="H47" s="385">
        <v>1200</v>
      </c>
      <c r="I47" s="380">
        <v>1380</v>
      </c>
      <c r="J47" s="381">
        <v>0</v>
      </c>
      <c r="K47" s="381">
        <f t="shared" si="0"/>
        <v>1380</v>
      </c>
      <c r="L47" s="382" t="s">
        <v>263</v>
      </c>
    </row>
    <row r="48" spans="1:12" s="383" customFormat="1" x14ac:dyDescent="0.35">
      <c r="A48" s="376" t="s">
        <v>154</v>
      </c>
      <c r="B48" s="377">
        <v>1019</v>
      </c>
      <c r="C48" s="378"/>
      <c r="D48" s="376" t="s">
        <v>119</v>
      </c>
      <c r="E48" s="376" t="s">
        <v>144</v>
      </c>
      <c r="F48" s="376" t="s">
        <v>90</v>
      </c>
      <c r="G48" s="379" t="s">
        <v>14</v>
      </c>
      <c r="H48" s="384">
        <v>1200</v>
      </c>
      <c r="I48" s="380">
        <v>1380</v>
      </c>
      <c r="J48" s="381">
        <v>0</v>
      </c>
      <c r="K48" s="381">
        <f t="shared" si="0"/>
        <v>1380</v>
      </c>
      <c r="L48" s="382" t="s">
        <v>263</v>
      </c>
    </row>
    <row r="49" spans="1:12" s="383" customFormat="1" x14ac:dyDescent="0.35">
      <c r="A49" s="376" t="s">
        <v>169</v>
      </c>
      <c r="B49" s="377">
        <v>1022</v>
      </c>
      <c r="C49" s="378"/>
      <c r="D49" s="376" t="s">
        <v>119</v>
      </c>
      <c r="E49" s="376" t="s">
        <v>144</v>
      </c>
      <c r="F49" s="376" t="s">
        <v>225</v>
      </c>
      <c r="G49" s="379" t="s">
        <v>14</v>
      </c>
      <c r="H49" s="385">
        <v>1200</v>
      </c>
      <c r="I49" s="380">
        <v>1380</v>
      </c>
      <c r="J49" s="381">
        <v>0</v>
      </c>
      <c r="K49" s="381">
        <f t="shared" si="0"/>
        <v>1380</v>
      </c>
      <c r="L49" s="382" t="s">
        <v>263</v>
      </c>
    </row>
    <row r="50" spans="1:12" s="383" customFormat="1" x14ac:dyDescent="0.35">
      <c r="A50" s="376" t="s">
        <v>341</v>
      </c>
      <c r="B50" s="377">
        <v>1031</v>
      </c>
      <c r="C50" s="378"/>
      <c r="D50" s="376" t="s">
        <v>119</v>
      </c>
      <c r="E50" s="376" t="s">
        <v>144</v>
      </c>
      <c r="F50" s="376" t="s">
        <v>8</v>
      </c>
      <c r="G50" s="379" t="s">
        <v>14</v>
      </c>
      <c r="H50" s="385">
        <v>1200</v>
      </c>
      <c r="I50" s="380">
        <v>1380</v>
      </c>
      <c r="J50" s="381">
        <v>0</v>
      </c>
      <c r="K50" s="381">
        <f t="shared" si="0"/>
        <v>1380</v>
      </c>
      <c r="L50" s="382" t="s">
        <v>263</v>
      </c>
    </row>
    <row r="51" spans="1:12" s="383" customFormat="1" x14ac:dyDescent="0.35">
      <c r="A51" s="376" t="s">
        <v>276</v>
      </c>
      <c r="B51" s="377">
        <v>1027</v>
      </c>
      <c r="C51" s="378"/>
      <c r="D51" s="376" t="s">
        <v>119</v>
      </c>
      <c r="E51" s="376" t="s">
        <v>144</v>
      </c>
      <c r="F51" s="376" t="s">
        <v>225</v>
      </c>
      <c r="G51" s="379" t="s">
        <v>14</v>
      </c>
      <c r="H51" s="384">
        <v>1200</v>
      </c>
      <c r="I51" s="384">
        <v>1380</v>
      </c>
      <c r="J51" s="381">
        <v>0</v>
      </c>
      <c r="K51" s="381">
        <f>I51-J51</f>
        <v>1380</v>
      </c>
      <c r="L51" s="382" t="s">
        <v>263</v>
      </c>
    </row>
    <row r="52" spans="1:12" s="383" customFormat="1" x14ac:dyDescent="0.35">
      <c r="A52" s="376" t="s">
        <v>332</v>
      </c>
      <c r="B52" s="377">
        <v>1028</v>
      </c>
      <c r="C52" s="378"/>
      <c r="D52" s="376" t="s">
        <v>119</v>
      </c>
      <c r="E52" s="376" t="s">
        <v>144</v>
      </c>
      <c r="F52" s="376" t="s">
        <v>136</v>
      </c>
      <c r="G52" s="379" t="s">
        <v>14</v>
      </c>
      <c r="H52" s="384">
        <v>1200</v>
      </c>
      <c r="I52" s="384">
        <v>1380</v>
      </c>
      <c r="J52" s="381">
        <v>0</v>
      </c>
      <c r="K52" s="381">
        <f>I52-J52</f>
        <v>1380</v>
      </c>
      <c r="L52" s="382" t="s">
        <v>263</v>
      </c>
    </row>
    <row r="53" spans="1:12" s="383" customFormat="1" x14ac:dyDescent="0.35">
      <c r="A53" s="386" t="s">
        <v>192</v>
      </c>
      <c r="B53" s="387">
        <v>2107</v>
      </c>
      <c r="C53" s="388"/>
      <c r="D53" s="386" t="s">
        <v>42</v>
      </c>
      <c r="E53" s="386" t="s">
        <v>42</v>
      </c>
      <c r="F53" s="386" t="s">
        <v>172</v>
      </c>
      <c r="G53" s="389" t="s">
        <v>6</v>
      </c>
      <c r="H53" s="390">
        <v>2625</v>
      </c>
      <c r="I53" s="390">
        <f>2625</f>
        <v>2625</v>
      </c>
      <c r="J53" s="391">
        <v>0</v>
      </c>
      <c r="K53" s="391">
        <f>I53-J53</f>
        <v>2625</v>
      </c>
      <c r="L53" s="392" t="s">
        <v>181</v>
      </c>
    </row>
    <row r="54" spans="1:12" s="383" customFormat="1" x14ac:dyDescent="0.35">
      <c r="A54" s="386" t="s">
        <v>193</v>
      </c>
      <c r="B54" s="387">
        <v>2108</v>
      </c>
      <c r="C54" s="388"/>
      <c r="D54" s="386" t="s">
        <v>42</v>
      </c>
      <c r="E54" s="386" t="s">
        <v>42</v>
      </c>
      <c r="F54" s="386" t="s">
        <v>172</v>
      </c>
      <c r="G54" s="389" t="s">
        <v>6</v>
      </c>
      <c r="H54" s="390">
        <v>2625</v>
      </c>
      <c r="I54" s="390">
        <v>2625</v>
      </c>
      <c r="J54" s="391">
        <v>0</v>
      </c>
      <c r="K54" s="391">
        <f>I54-J54</f>
        <v>2625</v>
      </c>
      <c r="L54" s="392" t="s">
        <v>181</v>
      </c>
    </row>
    <row r="55" spans="1:12" s="393" customFormat="1" x14ac:dyDescent="0.35">
      <c r="A55" s="386" t="s">
        <v>140</v>
      </c>
      <c r="B55" s="387">
        <v>2091</v>
      </c>
      <c r="C55" s="388"/>
      <c r="D55" s="386" t="s">
        <v>42</v>
      </c>
      <c r="E55" s="386" t="s">
        <v>42</v>
      </c>
      <c r="F55" s="386" t="s">
        <v>141</v>
      </c>
      <c r="G55" s="389" t="s">
        <v>6</v>
      </c>
      <c r="H55" s="391">
        <v>5500</v>
      </c>
      <c r="I55" s="391">
        <f>5500+876</f>
        <v>6376</v>
      </c>
      <c r="J55" s="391">
        <v>0</v>
      </c>
      <c r="K55" s="391">
        <f t="shared" si="0"/>
        <v>6376</v>
      </c>
      <c r="L55" s="394" t="s">
        <v>176</v>
      </c>
    </row>
    <row r="56" spans="1:12" s="393" customFormat="1" x14ac:dyDescent="0.35">
      <c r="A56" s="386" t="s">
        <v>178</v>
      </c>
      <c r="B56" s="387">
        <v>2104</v>
      </c>
      <c r="C56" s="388"/>
      <c r="D56" s="386" t="s">
        <v>42</v>
      </c>
      <c r="E56" s="386" t="s">
        <v>42</v>
      </c>
      <c r="F56" s="386" t="s">
        <v>172</v>
      </c>
      <c r="G56" s="389" t="s">
        <v>6</v>
      </c>
      <c r="H56" s="390">
        <v>12500</v>
      </c>
      <c r="I56" s="390">
        <v>12500</v>
      </c>
      <c r="J56" s="391">
        <v>0</v>
      </c>
      <c r="K56" s="391">
        <f t="shared" si="0"/>
        <v>12500</v>
      </c>
      <c r="L56" s="392" t="s">
        <v>181</v>
      </c>
    </row>
    <row r="57" spans="1:12" s="393" customFormat="1" x14ac:dyDescent="0.35">
      <c r="A57" s="386" t="s">
        <v>39</v>
      </c>
      <c r="B57" s="387">
        <v>2002</v>
      </c>
      <c r="C57" s="388"/>
      <c r="D57" s="386" t="s">
        <v>42</v>
      </c>
      <c r="E57" s="386" t="s">
        <v>42</v>
      </c>
      <c r="F57" s="386" t="s">
        <v>325</v>
      </c>
      <c r="G57" s="389" t="s">
        <v>6</v>
      </c>
      <c r="H57" s="391">
        <v>4200</v>
      </c>
      <c r="I57" s="391">
        <v>4200</v>
      </c>
      <c r="J57" s="391">
        <v>0</v>
      </c>
      <c r="K57" s="391">
        <f>I57-J57</f>
        <v>4200</v>
      </c>
      <c r="L57" s="394" t="s">
        <v>176</v>
      </c>
    </row>
    <row r="58" spans="1:12" s="393" customFormat="1" x14ac:dyDescent="0.35">
      <c r="A58" s="386" t="s">
        <v>133</v>
      </c>
      <c r="B58" s="387">
        <v>2088</v>
      </c>
      <c r="C58" s="388"/>
      <c r="D58" s="386" t="s">
        <v>42</v>
      </c>
      <c r="E58" s="386" t="s">
        <v>320</v>
      </c>
      <c r="F58" s="386" t="s">
        <v>124</v>
      </c>
      <c r="G58" s="389" t="s">
        <v>6</v>
      </c>
      <c r="H58" s="391">
        <v>6500</v>
      </c>
      <c r="I58" s="391">
        <v>6500</v>
      </c>
      <c r="J58" s="391">
        <v>0</v>
      </c>
      <c r="K58" s="391">
        <f>I58-J58</f>
        <v>6500</v>
      </c>
      <c r="L58" s="394" t="s">
        <v>183</v>
      </c>
    </row>
    <row r="59" spans="1:12" s="393" customFormat="1" x14ac:dyDescent="0.35">
      <c r="A59" s="386" t="s">
        <v>194</v>
      </c>
      <c r="B59" s="387">
        <v>2109</v>
      </c>
      <c r="C59" s="388"/>
      <c r="D59" s="386" t="s">
        <v>42</v>
      </c>
      <c r="E59" s="386" t="s">
        <v>42</v>
      </c>
      <c r="F59" s="386" t="s">
        <v>172</v>
      </c>
      <c r="G59" s="389" t="s">
        <v>6</v>
      </c>
      <c r="H59" s="390">
        <v>2625</v>
      </c>
      <c r="I59" s="390">
        <v>2625</v>
      </c>
      <c r="J59" s="391">
        <v>0</v>
      </c>
      <c r="K59" s="391">
        <f>I59-J59</f>
        <v>2625</v>
      </c>
      <c r="L59" s="392" t="s">
        <v>181</v>
      </c>
    </row>
    <row r="60" spans="1:12" s="393" customFormat="1" x14ac:dyDescent="0.35">
      <c r="A60" s="386" t="s">
        <v>40</v>
      </c>
      <c r="B60" s="387">
        <v>2003</v>
      </c>
      <c r="C60" s="388"/>
      <c r="D60" s="386" t="s">
        <v>42</v>
      </c>
      <c r="E60" s="386" t="s">
        <v>42</v>
      </c>
      <c r="F60" s="386" t="s">
        <v>137</v>
      </c>
      <c r="G60" s="389" t="s">
        <v>6</v>
      </c>
      <c r="H60" s="391">
        <v>4200</v>
      </c>
      <c r="I60" s="391">
        <v>4200</v>
      </c>
      <c r="J60" s="391">
        <v>0</v>
      </c>
      <c r="K60" s="391">
        <f>I60-J60</f>
        <v>4200</v>
      </c>
      <c r="L60" s="394" t="s">
        <v>176</v>
      </c>
    </row>
    <row r="61" spans="1:12" s="393" customFormat="1" x14ac:dyDescent="0.35">
      <c r="A61" s="386" t="s">
        <v>195</v>
      </c>
      <c r="B61" s="387">
        <v>2110</v>
      </c>
      <c r="C61" s="388"/>
      <c r="D61" s="386" t="s">
        <v>42</v>
      </c>
      <c r="E61" s="386" t="s">
        <v>42</v>
      </c>
      <c r="F61" s="386" t="s">
        <v>172</v>
      </c>
      <c r="G61" s="389" t="s">
        <v>6</v>
      </c>
      <c r="H61" s="390">
        <v>5500</v>
      </c>
      <c r="I61" s="390">
        <v>5500</v>
      </c>
      <c r="J61" s="391">
        <v>0</v>
      </c>
      <c r="K61" s="391">
        <f>I61-J61</f>
        <v>5500</v>
      </c>
      <c r="L61" s="392" t="s">
        <v>181</v>
      </c>
    </row>
    <row r="62" spans="1:12" s="400" customFormat="1" x14ac:dyDescent="0.35">
      <c r="A62" s="395"/>
      <c r="B62" s="396"/>
      <c r="C62" s="396" t="s">
        <v>102</v>
      </c>
      <c r="D62" s="395"/>
      <c r="E62" s="395"/>
      <c r="F62" s="395"/>
      <c r="G62" s="397"/>
      <c r="H62" s="398">
        <f>SUM(H2:H61)</f>
        <v>519258.08000000007</v>
      </c>
      <c r="I62" s="398">
        <f>SUM(I2:I61)</f>
        <v>769942.66999999981</v>
      </c>
      <c r="J62" s="398">
        <f>SUM(J2:J61)</f>
        <v>260373.53000000003</v>
      </c>
      <c r="K62" s="398">
        <f>SUM(K2:K61)</f>
        <v>543224.34000000008</v>
      </c>
      <c r="L62" s="399"/>
    </row>
    <row r="63" spans="1:12" x14ac:dyDescent="0.35">
      <c r="I63" s="405"/>
      <c r="J63" s="406"/>
      <c r="K63" s="406"/>
    </row>
    <row r="64" spans="1:12" x14ac:dyDescent="0.35">
      <c r="I64" s="405"/>
      <c r="K64" s="405"/>
    </row>
    <row r="65" spans="1:12" s="404" customFormat="1" x14ac:dyDescent="0.35">
      <c r="A65" s="401"/>
      <c r="B65" s="402"/>
      <c r="C65" s="402"/>
      <c r="D65" s="401"/>
      <c r="E65" s="401"/>
      <c r="F65" s="401"/>
      <c r="G65" s="403"/>
      <c r="I65" s="405"/>
      <c r="L65" s="407"/>
    </row>
  </sheetData>
  <autoFilter ref="A1:O65" xr:uid="{5CD83E14-7AF8-4DDF-8FD6-4881BF200D9F}"/>
  <pageMargins left="0.511811024" right="0.511811024" top="0.78740157499999996" bottom="0.78740157499999996" header="0.31496062000000002" footer="0.31496062000000002"/>
  <pageSetup paperSize="9" orientation="portrait" horizontalDpi="300" verticalDpi="300" r:id="rId1"/>
  <ignoredErrors>
    <ignoredError sqref="K4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64140-040D-4F65-887A-D65371FCFCDC}">
  <dimension ref="A1:P65"/>
  <sheetViews>
    <sheetView tabSelected="1" zoomScale="102" zoomScaleNormal="102" workbookViewId="0">
      <selection activeCell="A57" sqref="A57:XFD57"/>
    </sheetView>
  </sheetViews>
  <sheetFormatPr defaultColWidth="8.7265625" defaultRowHeight="15.5" x14ac:dyDescent="0.35"/>
  <cols>
    <col min="1" max="1" width="33.453125" style="401" customWidth="1"/>
    <col min="2" max="2" width="8.36328125" style="402" customWidth="1"/>
    <col min="3" max="3" width="10.08984375" style="402" customWidth="1"/>
    <col min="4" max="4" width="11.6328125" style="401" customWidth="1"/>
    <col min="5" max="5" width="15.1796875" style="401" customWidth="1"/>
    <col min="6" max="6" width="8.81640625" style="401" customWidth="1"/>
    <col min="7" max="7" width="11.26953125" style="403" customWidth="1"/>
    <col min="8" max="8" width="13.36328125" style="404" customWidth="1"/>
    <col min="9" max="9" width="13.81640625" style="404" customWidth="1"/>
    <col min="10" max="10" width="12.81640625" style="404" customWidth="1"/>
    <col min="11" max="11" width="13.36328125" style="404" customWidth="1"/>
    <col min="12" max="12" width="12.54296875" style="404" customWidth="1"/>
    <col min="13" max="13" width="64.54296875" style="330" bestFit="1" customWidth="1"/>
    <col min="14" max="15" width="8.7265625" style="408"/>
    <col min="16" max="16" width="11.54296875" style="408" bestFit="1" customWidth="1"/>
    <col min="17" max="16384" width="8.7265625" style="408"/>
  </cols>
  <sheetData>
    <row r="1" spans="1:16" s="421" customFormat="1" ht="31" customHeight="1" x14ac:dyDescent="0.35">
      <c r="A1" s="414" t="s">
        <v>319</v>
      </c>
      <c r="B1" s="415" t="s">
        <v>83</v>
      </c>
      <c r="C1" s="414" t="s">
        <v>78</v>
      </c>
      <c r="D1" s="416" t="s">
        <v>79</v>
      </c>
      <c r="E1" s="416" t="s">
        <v>81</v>
      </c>
      <c r="F1" s="416" t="s">
        <v>80</v>
      </c>
      <c r="G1" s="417" t="s">
        <v>82</v>
      </c>
      <c r="H1" s="418" t="s">
        <v>73</v>
      </c>
      <c r="I1" s="418" t="s">
        <v>85</v>
      </c>
      <c r="J1" s="418" t="s">
        <v>74</v>
      </c>
      <c r="K1" s="418" t="s">
        <v>75</v>
      </c>
      <c r="L1" s="419" t="s">
        <v>360</v>
      </c>
      <c r="M1" s="420" t="s">
        <v>84</v>
      </c>
    </row>
    <row r="2" spans="1:16" s="345" customFormat="1" x14ac:dyDescent="0.35">
      <c r="A2" s="339" t="s">
        <v>16</v>
      </c>
      <c r="B2" s="340" t="s">
        <v>186</v>
      </c>
      <c r="C2" s="341" t="s">
        <v>2</v>
      </c>
      <c r="D2" s="339" t="s">
        <v>0</v>
      </c>
      <c r="E2" s="339" t="s">
        <v>1</v>
      </c>
      <c r="F2" s="339" t="s">
        <v>316</v>
      </c>
      <c r="G2" s="342"/>
      <c r="H2" s="343">
        <v>34993.339999999997</v>
      </c>
      <c r="I2" s="343">
        <f>43610.72+473.66+473.66+947.31</f>
        <v>45505.350000000006</v>
      </c>
      <c r="J2" s="343">
        <v>10855.7</v>
      </c>
      <c r="K2" s="343">
        <f t="shared" ref="K2:K33" si="0">I2-J2</f>
        <v>34649.650000000009</v>
      </c>
      <c r="L2" s="343"/>
      <c r="M2" s="268" t="s">
        <v>265</v>
      </c>
    </row>
    <row r="3" spans="1:16" s="345" customFormat="1" x14ac:dyDescent="0.35">
      <c r="A3" s="339" t="s">
        <v>17</v>
      </c>
      <c r="B3" s="340" t="s">
        <v>187</v>
      </c>
      <c r="C3" s="341" t="s">
        <v>3</v>
      </c>
      <c r="D3" s="339" t="s">
        <v>0</v>
      </c>
      <c r="E3" s="339" t="s">
        <v>317</v>
      </c>
      <c r="F3" s="339" t="s">
        <v>229</v>
      </c>
      <c r="G3" s="342"/>
      <c r="H3" s="343">
        <v>32908.57</v>
      </c>
      <c r="I3" s="343">
        <v>39161.31</v>
      </c>
      <c r="J3" s="343">
        <v>9728.19</v>
      </c>
      <c r="K3" s="343">
        <f t="shared" si="0"/>
        <v>29433.119999999995</v>
      </c>
      <c r="L3" s="343"/>
      <c r="M3" s="268" t="s">
        <v>342</v>
      </c>
    </row>
    <row r="4" spans="1:16" s="345" customFormat="1" x14ac:dyDescent="0.35">
      <c r="A4" s="339" t="s">
        <v>47</v>
      </c>
      <c r="B4" s="340" t="s">
        <v>188</v>
      </c>
      <c r="C4" s="341" t="s">
        <v>3</v>
      </c>
      <c r="D4" s="339" t="s">
        <v>0</v>
      </c>
      <c r="E4" s="339" t="s">
        <v>317</v>
      </c>
      <c r="F4" s="339" t="s">
        <v>230</v>
      </c>
      <c r="G4" s="342"/>
      <c r="H4" s="343">
        <v>32908.57</v>
      </c>
      <c r="I4" s="410">
        <f>36565.07+2672.64+1781.76</f>
        <v>41019.47</v>
      </c>
      <c r="J4" s="343">
        <v>9921.6</v>
      </c>
      <c r="K4" s="343">
        <f t="shared" si="0"/>
        <v>31097.870000000003</v>
      </c>
      <c r="L4" s="343"/>
      <c r="M4" s="268" t="s">
        <v>361</v>
      </c>
    </row>
    <row r="5" spans="1:16" s="353" customFormat="1" x14ac:dyDescent="0.35">
      <c r="A5" s="346" t="s">
        <v>185</v>
      </c>
      <c r="B5" s="347">
        <v>95</v>
      </c>
      <c r="C5" s="348" t="s">
        <v>101</v>
      </c>
      <c r="D5" s="346" t="s">
        <v>0</v>
      </c>
      <c r="E5" s="346" t="s">
        <v>318</v>
      </c>
      <c r="F5" s="346" t="s">
        <v>231</v>
      </c>
      <c r="G5" s="349"/>
      <c r="H5" s="350">
        <v>5208.1400000000003</v>
      </c>
      <c r="I5" s="351">
        <f>6076.16+1314</f>
        <v>7390.16</v>
      </c>
      <c r="J5" s="351">
        <v>619.62</v>
      </c>
      <c r="K5" s="350">
        <f t="shared" si="0"/>
        <v>6770.54</v>
      </c>
      <c r="L5" s="350"/>
      <c r="M5" s="276" t="s">
        <v>364</v>
      </c>
    </row>
    <row r="6" spans="1:16" s="353" customFormat="1" x14ac:dyDescent="0.35">
      <c r="A6" s="346" t="s">
        <v>18</v>
      </c>
      <c r="B6" s="347" t="s">
        <v>190</v>
      </c>
      <c r="C6" s="348" t="s">
        <v>101</v>
      </c>
      <c r="D6" s="346" t="s">
        <v>0</v>
      </c>
      <c r="E6" s="354" t="s">
        <v>318</v>
      </c>
      <c r="F6" s="346" t="s">
        <v>138</v>
      </c>
      <c r="G6" s="349"/>
      <c r="H6" s="350">
        <v>5208.1400000000003</v>
      </c>
      <c r="I6" s="351">
        <f>5497.49+2299.5+547.5+438</f>
        <v>8782.49</v>
      </c>
      <c r="J6" s="351">
        <v>470.7</v>
      </c>
      <c r="K6" s="350">
        <f t="shared" si="0"/>
        <v>8311.7899999999991</v>
      </c>
      <c r="L6" s="350"/>
      <c r="M6" s="276" t="s">
        <v>364</v>
      </c>
    </row>
    <row r="7" spans="1:16" s="363" customFormat="1" x14ac:dyDescent="0.35">
      <c r="A7" s="355" t="s">
        <v>167</v>
      </c>
      <c r="B7" s="356">
        <v>92</v>
      </c>
      <c r="C7" s="357"/>
      <c r="D7" s="355"/>
      <c r="E7" s="358" t="s">
        <v>235</v>
      </c>
      <c r="F7" s="358" t="s">
        <v>51</v>
      </c>
      <c r="G7" s="359" t="s">
        <v>6</v>
      </c>
      <c r="H7" s="360">
        <v>0</v>
      </c>
      <c r="I7" s="361">
        <v>1314</v>
      </c>
      <c r="J7" s="361">
        <v>0</v>
      </c>
      <c r="K7" s="360">
        <f t="shared" si="0"/>
        <v>1314</v>
      </c>
      <c r="M7" s="286" t="s">
        <v>157</v>
      </c>
    </row>
    <row r="8" spans="1:16" s="363" customFormat="1" x14ac:dyDescent="0.35">
      <c r="A8" s="355" t="s">
        <v>173</v>
      </c>
      <c r="B8" s="356">
        <v>93</v>
      </c>
      <c r="C8" s="357"/>
      <c r="D8" s="355"/>
      <c r="E8" s="358" t="s">
        <v>235</v>
      </c>
      <c r="F8" s="358" t="s">
        <v>238</v>
      </c>
      <c r="G8" s="359"/>
      <c r="H8" s="360">
        <v>0</v>
      </c>
      <c r="I8" s="361">
        <v>1642.5</v>
      </c>
      <c r="J8" s="361">
        <v>0</v>
      </c>
      <c r="K8" s="360">
        <f t="shared" si="0"/>
        <v>1642.5</v>
      </c>
      <c r="L8" s="360"/>
      <c r="M8" s="286" t="s">
        <v>157</v>
      </c>
    </row>
    <row r="9" spans="1:16" s="363" customFormat="1" x14ac:dyDescent="0.35">
      <c r="A9" s="355" t="s">
        <v>156</v>
      </c>
      <c r="B9" s="356">
        <v>90</v>
      </c>
      <c r="C9" s="357"/>
      <c r="D9" s="355"/>
      <c r="E9" s="358" t="s">
        <v>235</v>
      </c>
      <c r="F9" s="358" t="s">
        <v>225</v>
      </c>
      <c r="G9" s="359" t="s">
        <v>6</v>
      </c>
      <c r="H9" s="360">
        <v>0</v>
      </c>
      <c r="I9" s="361">
        <v>985.5</v>
      </c>
      <c r="J9" s="361">
        <v>0</v>
      </c>
      <c r="K9" s="360">
        <f t="shared" si="0"/>
        <v>985.5</v>
      </c>
      <c r="L9" s="360"/>
      <c r="M9" s="286" t="s">
        <v>157</v>
      </c>
    </row>
    <row r="10" spans="1:16" s="363" customFormat="1" x14ac:dyDescent="0.35">
      <c r="A10" s="355" t="s">
        <v>174</v>
      </c>
      <c r="B10" s="356">
        <v>91</v>
      </c>
      <c r="C10" s="357"/>
      <c r="D10" s="355"/>
      <c r="E10" s="358" t="s">
        <v>235</v>
      </c>
      <c r="F10" s="358" t="s">
        <v>237</v>
      </c>
      <c r="G10" s="359" t="s">
        <v>14</v>
      </c>
      <c r="H10" s="360">
        <v>0</v>
      </c>
      <c r="I10" s="360">
        <v>0</v>
      </c>
      <c r="J10" s="360">
        <v>0</v>
      </c>
      <c r="K10" s="360">
        <f t="shared" si="0"/>
        <v>0</v>
      </c>
      <c r="L10" s="412"/>
      <c r="M10" s="287"/>
    </row>
    <row r="11" spans="1:16" s="363" customFormat="1" x14ac:dyDescent="0.35">
      <c r="A11" s="355" t="s">
        <v>197</v>
      </c>
      <c r="B11" s="356">
        <v>94</v>
      </c>
      <c r="C11" s="357"/>
      <c r="D11" s="355"/>
      <c r="E11" s="358" t="s">
        <v>235</v>
      </c>
      <c r="F11" s="358" t="s">
        <v>13</v>
      </c>
      <c r="G11" s="359"/>
      <c r="H11" s="360">
        <v>0</v>
      </c>
      <c r="I11" s="360">
        <v>0</v>
      </c>
      <c r="J11" s="360">
        <v>0</v>
      </c>
      <c r="K11" s="360">
        <f t="shared" si="0"/>
        <v>0</v>
      </c>
      <c r="L11" s="360"/>
      <c r="M11" s="286"/>
    </row>
    <row r="12" spans="1:16" s="371" customFormat="1" x14ac:dyDescent="0.35">
      <c r="A12" s="364" t="s">
        <v>107</v>
      </c>
      <c r="B12" s="365">
        <v>88</v>
      </c>
      <c r="C12" s="366" t="s">
        <v>286</v>
      </c>
      <c r="D12" s="364" t="s">
        <v>4</v>
      </c>
      <c r="E12" s="364" t="s">
        <v>76</v>
      </c>
      <c r="F12" s="364" t="s">
        <v>136</v>
      </c>
      <c r="G12" s="367" t="s">
        <v>6</v>
      </c>
      <c r="H12" s="368">
        <v>9474.9</v>
      </c>
      <c r="I12" s="368">
        <v>9685.56</v>
      </c>
      <c r="J12" s="368">
        <v>3014.34</v>
      </c>
      <c r="K12" s="369">
        <f t="shared" si="0"/>
        <v>6671.2199999999993</v>
      </c>
      <c r="L12" s="360">
        <f>9474.9-7105.96</f>
        <v>2368.9399999999996</v>
      </c>
      <c r="M12" s="294" t="s">
        <v>203</v>
      </c>
    </row>
    <row r="13" spans="1:16" s="371" customFormat="1" x14ac:dyDescent="0.35">
      <c r="A13" s="364" t="s">
        <v>104</v>
      </c>
      <c r="B13" s="365">
        <v>84</v>
      </c>
      <c r="C13" s="366" t="s">
        <v>286</v>
      </c>
      <c r="D13" s="364" t="s">
        <v>4</v>
      </c>
      <c r="E13" s="364" t="s">
        <v>76</v>
      </c>
      <c r="F13" s="364" t="s">
        <v>136</v>
      </c>
      <c r="G13" s="367" t="s">
        <v>6</v>
      </c>
      <c r="H13" s="368">
        <v>9474.9</v>
      </c>
      <c r="I13" s="368">
        <v>9474.9</v>
      </c>
      <c r="J13" s="368">
        <v>2379.17</v>
      </c>
      <c r="K13" s="369">
        <f t="shared" si="0"/>
        <v>7095.73</v>
      </c>
      <c r="L13" s="369">
        <v>2368.94</v>
      </c>
      <c r="M13" s="294" t="s">
        <v>209</v>
      </c>
    </row>
    <row r="14" spans="1:16" s="371" customFormat="1" ht="15.75" customHeight="1" x14ac:dyDescent="0.35">
      <c r="A14" s="364" t="s">
        <v>31</v>
      </c>
      <c r="B14" s="365">
        <v>80</v>
      </c>
      <c r="C14" s="366" t="s">
        <v>287</v>
      </c>
      <c r="D14" s="364" t="s">
        <v>296</v>
      </c>
      <c r="E14" s="364" t="s">
        <v>320</v>
      </c>
      <c r="F14" s="364" t="s">
        <v>88</v>
      </c>
      <c r="G14" s="367" t="s">
        <v>6</v>
      </c>
      <c r="H14" s="368">
        <v>14011.1</v>
      </c>
      <c r="I14" s="368">
        <v>14571.54</v>
      </c>
      <c r="J14" s="368">
        <v>4306.7700000000004</v>
      </c>
      <c r="K14" s="369">
        <f t="shared" si="0"/>
        <v>10264.77</v>
      </c>
      <c r="L14" s="369">
        <v>3664.25</v>
      </c>
      <c r="M14" s="294" t="s">
        <v>213</v>
      </c>
    </row>
    <row r="15" spans="1:16" s="371" customFormat="1" ht="15.75" customHeight="1" x14ac:dyDescent="0.35">
      <c r="A15" s="364" t="s">
        <v>182</v>
      </c>
      <c r="B15" s="365">
        <v>54</v>
      </c>
      <c r="C15" s="366" t="s">
        <v>288</v>
      </c>
      <c r="D15" s="364" t="s">
        <v>10</v>
      </c>
      <c r="E15" s="364" t="s">
        <v>320</v>
      </c>
      <c r="F15" s="364" t="s">
        <v>7</v>
      </c>
      <c r="G15" s="367" t="s">
        <v>6</v>
      </c>
      <c r="H15" s="368">
        <v>9680.8799999999992</v>
      </c>
      <c r="I15" s="368">
        <v>13036.21</v>
      </c>
      <c r="J15" s="368">
        <v>3407.93</v>
      </c>
      <c r="K15" s="369">
        <f t="shared" si="0"/>
        <v>9628.2799999999988</v>
      </c>
      <c r="L15" s="369">
        <v>3786.88</v>
      </c>
      <c r="M15" s="294" t="s">
        <v>330</v>
      </c>
    </row>
    <row r="16" spans="1:16" s="371" customFormat="1" x14ac:dyDescent="0.35">
      <c r="A16" s="364" t="s">
        <v>19</v>
      </c>
      <c r="B16" s="365">
        <v>4</v>
      </c>
      <c r="C16" s="366" t="s">
        <v>270</v>
      </c>
      <c r="D16" s="364" t="s">
        <v>296</v>
      </c>
      <c r="E16" s="364" t="s">
        <v>76</v>
      </c>
      <c r="F16" s="364" t="s">
        <v>88</v>
      </c>
      <c r="G16" s="367" t="s">
        <v>6</v>
      </c>
      <c r="H16" s="368">
        <v>16500.2</v>
      </c>
      <c r="I16" s="368">
        <v>17820.22</v>
      </c>
      <c r="J16" s="368">
        <v>4743.62</v>
      </c>
      <c r="K16" s="369">
        <f t="shared" si="0"/>
        <v>13076.600000000002</v>
      </c>
      <c r="L16" s="369">
        <v>4734.13</v>
      </c>
      <c r="M16" s="294" t="s">
        <v>213</v>
      </c>
      <c r="P16" s="409"/>
    </row>
    <row r="17" spans="1:16" s="371" customFormat="1" x14ac:dyDescent="0.35">
      <c r="A17" s="364" t="s">
        <v>106</v>
      </c>
      <c r="B17" s="365">
        <v>85</v>
      </c>
      <c r="C17" s="366" t="s">
        <v>286</v>
      </c>
      <c r="D17" s="364" t="s">
        <v>4</v>
      </c>
      <c r="E17" s="364" t="s">
        <v>76</v>
      </c>
      <c r="F17" s="364" t="s">
        <v>137</v>
      </c>
      <c r="G17" s="367" t="s">
        <v>6</v>
      </c>
      <c r="H17" s="368">
        <v>9474.9</v>
      </c>
      <c r="I17" s="372">
        <f>9957.21+1752</f>
        <v>11709.21</v>
      </c>
      <c r="J17" s="368">
        <v>2404.58</v>
      </c>
      <c r="K17" s="369">
        <f t="shared" si="0"/>
        <v>9304.6299999999992</v>
      </c>
      <c r="L17" s="369">
        <v>2368.94</v>
      </c>
      <c r="M17" s="294" t="s">
        <v>312</v>
      </c>
      <c r="P17" s="409"/>
    </row>
    <row r="18" spans="1:16" s="371" customFormat="1" ht="15.75" customHeight="1" x14ac:dyDescent="0.35">
      <c r="A18" s="364" t="s">
        <v>33</v>
      </c>
      <c r="B18" s="365">
        <v>75</v>
      </c>
      <c r="C18" s="366" t="s">
        <v>288</v>
      </c>
      <c r="D18" s="364" t="s">
        <v>10</v>
      </c>
      <c r="E18" s="364" t="s">
        <v>320</v>
      </c>
      <c r="F18" s="364" t="s">
        <v>136</v>
      </c>
      <c r="G18" s="367" t="s">
        <v>6</v>
      </c>
      <c r="H18" s="368">
        <v>9680.8799999999992</v>
      </c>
      <c r="I18" s="368">
        <v>12683.53</v>
      </c>
      <c r="J18" s="368">
        <v>3092.31</v>
      </c>
      <c r="K18" s="369">
        <f t="shared" si="0"/>
        <v>9591.2200000000012</v>
      </c>
      <c r="L18" s="369">
        <v>3423.44</v>
      </c>
      <c r="M18" s="294" t="s">
        <v>357</v>
      </c>
    </row>
    <row r="19" spans="1:16" s="371" customFormat="1" x14ac:dyDescent="0.35">
      <c r="A19" s="364" t="s">
        <v>29</v>
      </c>
      <c r="B19" s="365">
        <v>57</v>
      </c>
      <c r="C19" s="366" t="s">
        <v>289</v>
      </c>
      <c r="D19" s="364" t="s">
        <v>296</v>
      </c>
      <c r="E19" s="364" t="s">
        <v>76</v>
      </c>
      <c r="F19" s="373" t="s">
        <v>242</v>
      </c>
      <c r="G19" s="367" t="s">
        <v>6</v>
      </c>
      <c r="H19" s="368">
        <v>13266.04</v>
      </c>
      <c r="I19" s="368">
        <v>15115.82</v>
      </c>
      <c r="J19" s="368">
        <v>3515.53</v>
      </c>
      <c r="K19" s="369">
        <f t="shared" si="0"/>
        <v>11600.289999999999</v>
      </c>
      <c r="L19" s="369">
        <v>3961.92</v>
      </c>
      <c r="M19" s="294" t="s">
        <v>269</v>
      </c>
    </row>
    <row r="20" spans="1:16" s="371" customFormat="1" x14ac:dyDescent="0.35">
      <c r="A20" s="364" t="s">
        <v>30</v>
      </c>
      <c r="B20" s="365">
        <v>58</v>
      </c>
      <c r="C20" s="366" t="s">
        <v>315</v>
      </c>
      <c r="D20" s="364" t="s">
        <v>10</v>
      </c>
      <c r="E20" s="364" t="s">
        <v>77</v>
      </c>
      <c r="F20" s="373" t="s">
        <v>242</v>
      </c>
      <c r="G20" s="367" t="s">
        <v>6</v>
      </c>
      <c r="H20" s="368">
        <v>7575.14</v>
      </c>
      <c r="I20" s="368">
        <v>9839.18</v>
      </c>
      <c r="J20" s="374">
        <v>2077.5700000000002</v>
      </c>
      <c r="K20" s="369">
        <f t="shared" si="0"/>
        <v>7761.6100000000006</v>
      </c>
      <c r="L20" s="369">
        <v>2250.64</v>
      </c>
      <c r="M20" s="294" t="s">
        <v>300</v>
      </c>
    </row>
    <row r="21" spans="1:16" s="371" customFormat="1" x14ac:dyDescent="0.35">
      <c r="A21" s="364" t="s">
        <v>22</v>
      </c>
      <c r="B21" s="365">
        <v>14</v>
      </c>
      <c r="C21" s="366" t="s">
        <v>270</v>
      </c>
      <c r="D21" s="364" t="s">
        <v>296</v>
      </c>
      <c r="E21" s="364" t="s">
        <v>320</v>
      </c>
      <c r="F21" s="364" t="s">
        <v>9</v>
      </c>
      <c r="G21" s="367" t="s">
        <v>6</v>
      </c>
      <c r="H21" s="368">
        <v>16500.2</v>
      </c>
      <c r="I21" s="368">
        <v>20736.599999999999</v>
      </c>
      <c r="J21" s="368">
        <v>8199.73</v>
      </c>
      <c r="K21" s="369">
        <f t="shared" si="0"/>
        <v>12536.869999999999</v>
      </c>
      <c r="L21" s="369">
        <v>5613.21</v>
      </c>
      <c r="M21" s="294" t="s">
        <v>214</v>
      </c>
    </row>
    <row r="22" spans="1:16" s="371" customFormat="1" x14ac:dyDescent="0.35">
      <c r="A22" s="364" t="s">
        <v>25</v>
      </c>
      <c r="B22" s="365">
        <v>44</v>
      </c>
      <c r="C22" s="366" t="s">
        <v>271</v>
      </c>
      <c r="D22" s="364" t="s">
        <v>296</v>
      </c>
      <c r="E22" s="364" t="s">
        <v>76</v>
      </c>
      <c r="F22" s="364" t="s">
        <v>5</v>
      </c>
      <c r="G22" s="367" t="s">
        <v>6</v>
      </c>
      <c r="H22" s="368">
        <v>12564.1</v>
      </c>
      <c r="I22" s="368">
        <v>13066.66</v>
      </c>
      <c r="J22" s="368">
        <v>3657.28</v>
      </c>
      <c r="K22" s="369">
        <f t="shared" si="0"/>
        <v>9409.3799999999992</v>
      </c>
      <c r="L22" s="369">
        <v>3403.7</v>
      </c>
      <c r="M22" s="294" t="s">
        <v>209</v>
      </c>
    </row>
    <row r="23" spans="1:16" s="371" customFormat="1" x14ac:dyDescent="0.35">
      <c r="A23" s="364" t="s">
        <v>38</v>
      </c>
      <c r="B23" s="365">
        <v>61</v>
      </c>
      <c r="C23" s="366" t="s">
        <v>111</v>
      </c>
      <c r="D23" s="364" t="s">
        <v>4</v>
      </c>
      <c r="E23" s="364" t="s">
        <v>76</v>
      </c>
      <c r="F23" s="364" t="s">
        <v>89</v>
      </c>
      <c r="G23" s="367" t="s">
        <v>6</v>
      </c>
      <c r="H23" s="368">
        <v>12439.9</v>
      </c>
      <c r="I23" s="368">
        <v>12937.5</v>
      </c>
      <c r="J23" s="368">
        <v>3331.39</v>
      </c>
      <c r="K23" s="369">
        <f t="shared" si="0"/>
        <v>9606.11</v>
      </c>
      <c r="L23" s="369">
        <v>3323.18</v>
      </c>
      <c r="M23" s="294" t="s">
        <v>213</v>
      </c>
    </row>
    <row r="24" spans="1:16" s="371" customFormat="1" x14ac:dyDescent="0.35">
      <c r="A24" s="364" t="s">
        <v>21</v>
      </c>
      <c r="B24" s="365">
        <v>13</v>
      </c>
      <c r="C24" s="366" t="s">
        <v>270</v>
      </c>
      <c r="D24" s="364" t="s">
        <v>296</v>
      </c>
      <c r="E24" s="364" t="s">
        <v>320</v>
      </c>
      <c r="F24" s="364" t="s">
        <v>8</v>
      </c>
      <c r="G24" s="367" t="s">
        <v>6</v>
      </c>
      <c r="H24" s="368">
        <v>16500.2</v>
      </c>
      <c r="I24" s="368">
        <f>28853.98+438</f>
        <v>29291.98</v>
      </c>
      <c r="J24" s="368">
        <v>16832.07</v>
      </c>
      <c r="K24" s="369">
        <f t="shared" si="0"/>
        <v>12459.91</v>
      </c>
      <c r="L24" s="369">
        <v>5632.3</v>
      </c>
      <c r="M24" s="294" t="s">
        <v>224</v>
      </c>
    </row>
    <row r="25" spans="1:16" s="371" customFormat="1" x14ac:dyDescent="0.35">
      <c r="A25" s="364" t="s">
        <v>34</v>
      </c>
      <c r="B25" s="365">
        <v>73</v>
      </c>
      <c r="C25" s="366" t="s">
        <v>287</v>
      </c>
      <c r="D25" s="364" t="s">
        <v>296</v>
      </c>
      <c r="E25" s="364" t="s">
        <v>115</v>
      </c>
      <c r="F25" s="364" t="s">
        <v>5</v>
      </c>
      <c r="G25" s="367" t="s">
        <v>6</v>
      </c>
      <c r="H25" s="368">
        <v>14011.1</v>
      </c>
      <c r="I25" s="368">
        <v>16602.560000000001</v>
      </c>
      <c r="J25" s="368">
        <v>4242.29</v>
      </c>
      <c r="K25" s="369">
        <f t="shared" si="0"/>
        <v>12360.27</v>
      </c>
      <c r="L25" s="369">
        <v>4530.37</v>
      </c>
      <c r="M25" s="294" t="s">
        <v>335</v>
      </c>
    </row>
    <row r="26" spans="1:16" s="371" customFormat="1" x14ac:dyDescent="0.35">
      <c r="A26" s="364" t="s">
        <v>109</v>
      </c>
      <c r="B26" s="365">
        <v>89</v>
      </c>
      <c r="C26" s="366" t="s">
        <v>286</v>
      </c>
      <c r="D26" s="364" t="s">
        <v>4</v>
      </c>
      <c r="E26" s="364" t="s">
        <v>76</v>
      </c>
      <c r="F26" s="364" t="s">
        <v>8</v>
      </c>
      <c r="G26" s="367" t="s">
        <v>6</v>
      </c>
      <c r="H26" s="368">
        <v>9474.9</v>
      </c>
      <c r="I26" s="368">
        <v>10422.39</v>
      </c>
      <c r="J26" s="368">
        <v>2639.73</v>
      </c>
      <c r="K26" s="369">
        <f t="shared" si="0"/>
        <v>7782.66</v>
      </c>
      <c r="L26" s="369">
        <v>2655.16</v>
      </c>
      <c r="M26" s="294" t="s">
        <v>214</v>
      </c>
    </row>
    <row r="27" spans="1:16" s="371" customFormat="1" x14ac:dyDescent="0.35">
      <c r="A27" s="364" t="s">
        <v>196</v>
      </c>
      <c r="B27" s="365">
        <v>60</v>
      </c>
      <c r="C27" s="366" t="s">
        <v>290</v>
      </c>
      <c r="D27" s="364" t="s">
        <v>0</v>
      </c>
      <c r="E27" s="364" t="s">
        <v>320</v>
      </c>
      <c r="F27" s="364" t="s">
        <v>13</v>
      </c>
      <c r="G27" s="367" t="s">
        <v>14</v>
      </c>
      <c r="H27" s="368">
        <v>18962.259999999998</v>
      </c>
      <c r="I27" s="368">
        <v>23063.63</v>
      </c>
      <c r="J27" s="368">
        <v>5613.97</v>
      </c>
      <c r="K27" s="369">
        <f t="shared" si="0"/>
        <v>17449.66</v>
      </c>
      <c r="L27" s="369">
        <v>6171.91</v>
      </c>
      <c r="M27" s="294" t="s">
        <v>268</v>
      </c>
    </row>
    <row r="28" spans="1:16" s="371" customFormat="1" ht="15.75" customHeight="1" x14ac:dyDescent="0.35">
      <c r="A28" s="364" t="s">
        <v>69</v>
      </c>
      <c r="B28" s="365">
        <v>81</v>
      </c>
      <c r="C28" s="366" t="s">
        <v>291</v>
      </c>
      <c r="D28" s="364" t="s">
        <v>0</v>
      </c>
      <c r="E28" s="364" t="s">
        <v>44</v>
      </c>
      <c r="F28" s="364" t="s">
        <v>13</v>
      </c>
      <c r="G28" s="367" t="s">
        <v>14</v>
      </c>
      <c r="H28" s="368">
        <v>15766.65</v>
      </c>
      <c r="I28" s="368">
        <v>17658.64</v>
      </c>
      <c r="J28" s="368">
        <v>5027.07</v>
      </c>
      <c r="K28" s="369">
        <f t="shared" si="0"/>
        <v>12631.57</v>
      </c>
      <c r="L28" s="369">
        <v>4755.68</v>
      </c>
      <c r="M28" s="294" t="s">
        <v>215</v>
      </c>
    </row>
    <row r="29" spans="1:16" s="371" customFormat="1" ht="15.75" customHeight="1" x14ac:dyDescent="0.35">
      <c r="A29" s="364" t="s">
        <v>32</v>
      </c>
      <c r="B29" s="365">
        <v>76</v>
      </c>
      <c r="C29" s="366" t="s">
        <v>288</v>
      </c>
      <c r="D29" s="364" t="s">
        <v>10</v>
      </c>
      <c r="E29" s="364" t="s">
        <v>320</v>
      </c>
      <c r="F29" s="364" t="s">
        <v>137</v>
      </c>
      <c r="G29" s="367" t="s">
        <v>6</v>
      </c>
      <c r="H29" s="368">
        <v>9680.8799999999992</v>
      </c>
      <c r="I29" s="368">
        <f>13036.21+1971+438</f>
        <v>15445.21</v>
      </c>
      <c r="J29" s="368">
        <v>4969.93</v>
      </c>
      <c r="K29" s="369">
        <f t="shared" si="0"/>
        <v>10475.279999999999</v>
      </c>
      <c r="L29" s="369">
        <v>3721.54</v>
      </c>
      <c r="M29" s="294" t="s">
        <v>355</v>
      </c>
    </row>
    <row r="30" spans="1:16" s="371" customFormat="1" x14ac:dyDescent="0.35">
      <c r="A30" s="364" t="s">
        <v>20</v>
      </c>
      <c r="B30" s="365">
        <v>8</v>
      </c>
      <c r="C30" s="366" t="s">
        <v>292</v>
      </c>
      <c r="D30" s="364" t="s">
        <v>296</v>
      </c>
      <c r="E30" s="364" t="s">
        <v>320</v>
      </c>
      <c r="F30" s="364" t="s">
        <v>90</v>
      </c>
      <c r="G30" s="367" t="s">
        <v>6</v>
      </c>
      <c r="H30" s="368">
        <v>15622.31</v>
      </c>
      <c r="I30" s="368">
        <v>18434.32</v>
      </c>
      <c r="J30" s="368">
        <v>4968.01</v>
      </c>
      <c r="K30" s="369">
        <f t="shared" si="0"/>
        <v>13466.31</v>
      </c>
      <c r="L30" s="369">
        <v>5346.84</v>
      </c>
      <c r="M30" s="294" t="s">
        <v>214</v>
      </c>
    </row>
    <row r="31" spans="1:16" s="371" customFormat="1" x14ac:dyDescent="0.35">
      <c r="A31" s="364" t="s">
        <v>105</v>
      </c>
      <c r="B31" s="365">
        <v>79</v>
      </c>
      <c r="C31" s="366" t="s">
        <v>293</v>
      </c>
      <c r="D31" s="364" t="s">
        <v>10</v>
      </c>
      <c r="E31" s="364" t="s">
        <v>77</v>
      </c>
      <c r="F31" s="364" t="s">
        <v>90</v>
      </c>
      <c r="G31" s="367" t="s">
        <v>6</v>
      </c>
      <c r="H31" s="368">
        <v>8055.68</v>
      </c>
      <c r="I31" s="368">
        <v>9683.48</v>
      </c>
      <c r="J31" s="375">
        <v>2436.5300000000002</v>
      </c>
      <c r="K31" s="369">
        <f t="shared" si="0"/>
        <v>7246.9499999999989</v>
      </c>
      <c r="L31" s="369">
        <v>2593.16</v>
      </c>
      <c r="M31" s="294" t="s">
        <v>336</v>
      </c>
    </row>
    <row r="32" spans="1:16" s="371" customFormat="1" x14ac:dyDescent="0.35">
      <c r="A32" s="364" t="s">
        <v>26</v>
      </c>
      <c r="B32" s="365">
        <v>49</v>
      </c>
      <c r="C32" s="366" t="s">
        <v>293</v>
      </c>
      <c r="D32" s="364" t="s">
        <v>10</v>
      </c>
      <c r="E32" s="364" t="s">
        <v>77</v>
      </c>
      <c r="F32" s="364" t="s">
        <v>5</v>
      </c>
      <c r="G32" s="367" t="s">
        <v>6</v>
      </c>
      <c r="H32" s="368">
        <v>8055.68</v>
      </c>
      <c r="I32" s="368">
        <v>8877.91</v>
      </c>
      <c r="J32" s="368">
        <v>2229.66</v>
      </c>
      <c r="K32" s="369">
        <f t="shared" si="0"/>
        <v>6648.25</v>
      </c>
      <c r="L32" s="369">
        <v>2361.04</v>
      </c>
      <c r="M32" s="294" t="s">
        <v>308</v>
      </c>
    </row>
    <row r="33" spans="1:13" s="371" customFormat="1" x14ac:dyDescent="0.35">
      <c r="A33" s="364" t="s">
        <v>108</v>
      </c>
      <c r="B33" s="365">
        <v>86</v>
      </c>
      <c r="C33" s="366" t="s">
        <v>294</v>
      </c>
      <c r="D33" s="364" t="s">
        <v>4</v>
      </c>
      <c r="E33" s="364" t="s">
        <v>76</v>
      </c>
      <c r="F33" s="364" t="s">
        <v>9</v>
      </c>
      <c r="G33" s="367" t="s">
        <v>6</v>
      </c>
      <c r="H33" s="368">
        <v>8973.5300000000007</v>
      </c>
      <c r="I33" s="368">
        <v>8973.5300000000007</v>
      </c>
      <c r="J33" s="368">
        <v>2266.71</v>
      </c>
      <c r="K33" s="369">
        <f t="shared" si="0"/>
        <v>6706.8200000000006</v>
      </c>
      <c r="L33" s="369">
        <v>2256.12</v>
      </c>
      <c r="M33" s="294" t="s">
        <v>213</v>
      </c>
    </row>
    <row r="34" spans="1:13" s="371" customFormat="1" x14ac:dyDescent="0.35">
      <c r="A34" s="364" t="s">
        <v>37</v>
      </c>
      <c r="B34" s="365">
        <v>65</v>
      </c>
      <c r="C34" s="366" t="s">
        <v>153</v>
      </c>
      <c r="D34" s="364" t="s">
        <v>4</v>
      </c>
      <c r="E34" s="364" t="s">
        <v>76</v>
      </c>
      <c r="F34" s="364" t="s">
        <v>8</v>
      </c>
      <c r="G34" s="367" t="s">
        <v>6</v>
      </c>
      <c r="H34" s="368">
        <v>12439.9</v>
      </c>
      <c r="I34" s="368">
        <v>12937.5</v>
      </c>
      <c r="J34" s="368">
        <v>3320.73</v>
      </c>
      <c r="K34" s="369">
        <f t="shared" ref="K34:K60" si="1">I34-J34</f>
        <v>9616.77</v>
      </c>
      <c r="L34" s="369">
        <v>3690.19</v>
      </c>
      <c r="M34" s="294" t="s">
        <v>209</v>
      </c>
    </row>
    <row r="35" spans="1:13" s="371" customFormat="1" x14ac:dyDescent="0.35">
      <c r="A35" s="364" t="s">
        <v>24</v>
      </c>
      <c r="B35" s="365">
        <v>35</v>
      </c>
      <c r="C35" s="366" t="s">
        <v>295</v>
      </c>
      <c r="D35" s="364" t="s">
        <v>10</v>
      </c>
      <c r="E35" s="364" t="s">
        <v>320</v>
      </c>
      <c r="F35" s="364" t="s">
        <v>89</v>
      </c>
      <c r="G35" s="367" t="s">
        <v>6</v>
      </c>
      <c r="H35" s="368">
        <v>9103.19</v>
      </c>
      <c r="I35" s="368">
        <v>11649.38</v>
      </c>
      <c r="J35" s="368">
        <v>3655.17</v>
      </c>
      <c r="K35" s="369">
        <f t="shared" si="1"/>
        <v>7994.2099999999991</v>
      </c>
      <c r="L35" s="369">
        <v>3471.52</v>
      </c>
      <c r="M35" s="294" t="s">
        <v>329</v>
      </c>
    </row>
    <row r="36" spans="1:13" s="371" customFormat="1" x14ac:dyDescent="0.35">
      <c r="A36" s="364" t="s">
        <v>28</v>
      </c>
      <c r="B36" s="365">
        <v>56</v>
      </c>
      <c r="C36" s="366" t="s">
        <v>270</v>
      </c>
      <c r="D36" s="364" t="s">
        <v>296</v>
      </c>
      <c r="E36" s="364" t="s">
        <v>320</v>
      </c>
      <c r="F36" s="364" t="s">
        <v>5</v>
      </c>
      <c r="G36" s="367" t="s">
        <v>6</v>
      </c>
      <c r="H36" s="368">
        <v>16500.2</v>
      </c>
      <c r="I36" s="368">
        <v>19517.830000000002</v>
      </c>
      <c r="J36" s="368">
        <v>4946.3900000000003</v>
      </c>
      <c r="K36" s="369">
        <f t="shared" si="1"/>
        <v>14571.440000000002</v>
      </c>
      <c r="L36" s="369">
        <v>5260.86</v>
      </c>
      <c r="M36" s="294" t="s">
        <v>328</v>
      </c>
    </row>
    <row r="37" spans="1:13" s="371" customFormat="1" x14ac:dyDescent="0.35">
      <c r="A37" s="364" t="s">
        <v>23</v>
      </c>
      <c r="B37" s="365">
        <v>34</v>
      </c>
      <c r="C37" s="366" t="s">
        <v>288</v>
      </c>
      <c r="D37" s="364" t="s">
        <v>10</v>
      </c>
      <c r="E37" s="364" t="s">
        <v>77</v>
      </c>
      <c r="F37" s="364" t="s">
        <v>89</v>
      </c>
      <c r="G37" s="367" t="s">
        <v>6</v>
      </c>
      <c r="H37" s="368">
        <v>9680.8799999999992</v>
      </c>
      <c r="I37" s="368">
        <v>10761.73</v>
      </c>
      <c r="J37" s="368">
        <v>2733.05</v>
      </c>
      <c r="K37" s="369">
        <f t="shared" si="1"/>
        <v>8028.6799999999994</v>
      </c>
      <c r="L37" s="369">
        <v>3062.82</v>
      </c>
      <c r="M37" s="294" t="s">
        <v>308</v>
      </c>
    </row>
    <row r="38" spans="1:13" s="371" customFormat="1" x14ac:dyDescent="0.35">
      <c r="A38" s="364" t="s">
        <v>36</v>
      </c>
      <c r="B38" s="365">
        <v>69</v>
      </c>
      <c r="C38" s="366" t="s">
        <v>289</v>
      </c>
      <c r="D38" s="364" t="s">
        <v>296</v>
      </c>
      <c r="E38" s="364" t="s">
        <v>43</v>
      </c>
      <c r="F38" s="364" t="s">
        <v>91</v>
      </c>
      <c r="G38" s="367" t="s">
        <v>15</v>
      </c>
      <c r="H38" s="368">
        <v>13266.04</v>
      </c>
      <c r="I38" s="368">
        <v>15388.14</v>
      </c>
      <c r="J38" s="368">
        <v>3463.39</v>
      </c>
      <c r="K38" s="369">
        <f t="shared" si="1"/>
        <v>11924.75</v>
      </c>
      <c r="L38" s="369">
        <v>3610.95</v>
      </c>
      <c r="M38" s="294" t="s">
        <v>269</v>
      </c>
    </row>
    <row r="39" spans="1:13" s="371" customFormat="1" x14ac:dyDescent="0.35">
      <c r="A39" s="364" t="s">
        <v>27</v>
      </c>
      <c r="B39" s="365">
        <v>51</v>
      </c>
      <c r="C39" s="366" t="s">
        <v>293</v>
      </c>
      <c r="D39" s="364" t="s">
        <v>10</v>
      </c>
      <c r="E39" s="364" t="s">
        <v>77</v>
      </c>
      <c r="F39" s="364" t="s">
        <v>9</v>
      </c>
      <c r="G39" s="367" t="s">
        <v>6</v>
      </c>
      <c r="H39" s="368">
        <v>8055.68</v>
      </c>
      <c r="I39" s="368">
        <v>8877.91</v>
      </c>
      <c r="J39" s="368">
        <v>2308.66</v>
      </c>
      <c r="K39" s="369">
        <f t="shared" si="1"/>
        <v>6569.25</v>
      </c>
      <c r="L39" s="369">
        <v>2366.88</v>
      </c>
      <c r="M39" s="294" t="s">
        <v>308</v>
      </c>
    </row>
    <row r="40" spans="1:13" s="371" customFormat="1" x14ac:dyDescent="0.35">
      <c r="A40" s="364" t="s">
        <v>35</v>
      </c>
      <c r="B40" s="365">
        <v>70</v>
      </c>
      <c r="C40" s="366" t="s">
        <v>271</v>
      </c>
      <c r="D40" s="364" t="s">
        <v>296</v>
      </c>
      <c r="E40" s="364" t="s">
        <v>43</v>
      </c>
      <c r="F40" s="364" t="s">
        <v>91</v>
      </c>
      <c r="G40" s="367" t="s">
        <v>15</v>
      </c>
      <c r="H40" s="368">
        <v>12564.1</v>
      </c>
      <c r="I40" s="368">
        <v>13066.66</v>
      </c>
      <c r="J40" s="368">
        <v>3381.66</v>
      </c>
      <c r="K40" s="369">
        <f t="shared" si="1"/>
        <v>9685</v>
      </c>
      <c r="L40" s="369">
        <v>4592.16</v>
      </c>
      <c r="M40" s="294" t="s">
        <v>209</v>
      </c>
    </row>
    <row r="41" spans="1:13" s="383" customFormat="1" x14ac:dyDescent="0.35">
      <c r="A41" s="376" t="s">
        <v>273</v>
      </c>
      <c r="B41" s="377">
        <v>1125</v>
      </c>
      <c r="C41" s="378"/>
      <c r="D41" s="376" t="s">
        <v>120</v>
      </c>
      <c r="E41" s="376" t="s">
        <v>144</v>
      </c>
      <c r="F41" s="376" t="s">
        <v>5</v>
      </c>
      <c r="G41" s="379" t="s">
        <v>14</v>
      </c>
      <c r="H41" s="380">
        <v>1200</v>
      </c>
      <c r="I41" s="380">
        <v>1545</v>
      </c>
      <c r="J41" s="380">
        <v>0</v>
      </c>
      <c r="K41" s="381">
        <f t="shared" si="1"/>
        <v>1545</v>
      </c>
      <c r="L41" s="381"/>
      <c r="M41" s="306" t="s">
        <v>263</v>
      </c>
    </row>
    <row r="42" spans="1:13" s="383" customFormat="1" x14ac:dyDescent="0.35">
      <c r="A42" s="376" t="s">
        <v>274</v>
      </c>
      <c r="B42" s="377">
        <v>1025</v>
      </c>
      <c r="C42" s="378"/>
      <c r="D42" s="376" t="s">
        <v>119</v>
      </c>
      <c r="E42" s="376" t="s">
        <v>144</v>
      </c>
      <c r="F42" s="376" t="s">
        <v>325</v>
      </c>
      <c r="G42" s="379" t="s">
        <v>14</v>
      </c>
      <c r="H42" s="384">
        <v>1200</v>
      </c>
      <c r="I42" s="380">
        <v>1320</v>
      </c>
      <c r="J42" s="381">
        <v>0</v>
      </c>
      <c r="K42" s="381">
        <f t="shared" si="1"/>
        <v>1320</v>
      </c>
      <c r="L42" s="381"/>
      <c r="M42" s="306" t="s">
        <v>263</v>
      </c>
    </row>
    <row r="43" spans="1:13" s="383" customFormat="1" x14ac:dyDescent="0.35">
      <c r="A43" s="376" t="s">
        <v>339</v>
      </c>
      <c r="B43" s="377">
        <v>1032</v>
      </c>
      <c r="C43" s="378"/>
      <c r="D43" s="376" t="s">
        <v>119</v>
      </c>
      <c r="E43" s="376" t="s">
        <v>144</v>
      </c>
      <c r="F43" s="376" t="s">
        <v>90</v>
      </c>
      <c r="G43" s="379" t="s">
        <v>14</v>
      </c>
      <c r="H43" s="384">
        <v>1200</v>
      </c>
      <c r="I43" s="380">
        <v>1380</v>
      </c>
      <c r="J43" s="381">
        <v>0</v>
      </c>
      <c r="K43" s="381">
        <f t="shared" si="1"/>
        <v>1380</v>
      </c>
      <c r="L43" s="381"/>
      <c r="M43" s="306" t="s">
        <v>263</v>
      </c>
    </row>
    <row r="44" spans="1:13" s="383" customFormat="1" x14ac:dyDescent="0.35">
      <c r="A44" s="376" t="s">
        <v>358</v>
      </c>
      <c r="B44" s="377">
        <v>1033</v>
      </c>
      <c r="C44" s="378"/>
      <c r="D44" s="376" t="s">
        <v>119</v>
      </c>
      <c r="E44" s="376" t="s">
        <v>144</v>
      </c>
      <c r="F44" s="376" t="s">
        <v>136</v>
      </c>
      <c r="G44" s="379" t="s">
        <v>14</v>
      </c>
      <c r="H44" s="384">
        <v>1200</v>
      </c>
      <c r="I44" s="380">
        <v>1380</v>
      </c>
      <c r="J44" s="381">
        <v>0</v>
      </c>
      <c r="K44" s="381">
        <f t="shared" si="1"/>
        <v>1380</v>
      </c>
      <c r="L44" s="381"/>
      <c r="M44" s="306" t="s">
        <v>263</v>
      </c>
    </row>
    <row r="45" spans="1:13" s="383" customFormat="1" x14ac:dyDescent="0.35">
      <c r="A45" s="376" t="s">
        <v>220</v>
      </c>
      <c r="B45" s="377">
        <v>1024</v>
      </c>
      <c r="C45" s="378"/>
      <c r="D45" s="376" t="s">
        <v>119</v>
      </c>
      <c r="E45" s="376" t="s">
        <v>144</v>
      </c>
      <c r="F45" s="376" t="s">
        <v>88</v>
      </c>
      <c r="G45" s="379" t="s">
        <v>14</v>
      </c>
      <c r="H45" s="384">
        <v>1200</v>
      </c>
      <c r="I45" s="380">
        <v>1320</v>
      </c>
      <c r="J45" s="381">
        <v>0</v>
      </c>
      <c r="K45" s="381">
        <f t="shared" si="1"/>
        <v>1320</v>
      </c>
      <c r="L45" s="381"/>
      <c r="M45" s="306" t="s">
        <v>263</v>
      </c>
    </row>
    <row r="46" spans="1:13" s="383" customFormat="1" x14ac:dyDescent="0.35">
      <c r="A46" s="376" t="s">
        <v>219</v>
      </c>
      <c r="B46" s="377">
        <v>1023</v>
      </c>
      <c r="C46" s="378"/>
      <c r="D46" s="376" t="s">
        <v>120</v>
      </c>
      <c r="E46" s="376" t="s">
        <v>144</v>
      </c>
      <c r="F46" s="376" t="s">
        <v>5</v>
      </c>
      <c r="G46" s="379" t="s">
        <v>14</v>
      </c>
      <c r="H46" s="385">
        <v>1200</v>
      </c>
      <c r="I46" s="380">
        <v>1380</v>
      </c>
      <c r="J46" s="381">
        <v>0</v>
      </c>
      <c r="K46" s="381">
        <f t="shared" si="1"/>
        <v>1380</v>
      </c>
      <c r="L46" s="381"/>
      <c r="M46" s="306" t="s">
        <v>263</v>
      </c>
    </row>
    <row r="47" spans="1:13" s="383" customFormat="1" x14ac:dyDescent="0.35">
      <c r="A47" s="376" t="s">
        <v>154</v>
      </c>
      <c r="B47" s="377">
        <v>1019</v>
      </c>
      <c r="C47" s="378"/>
      <c r="D47" s="376" t="s">
        <v>119</v>
      </c>
      <c r="E47" s="376" t="s">
        <v>144</v>
      </c>
      <c r="F47" s="376" t="s">
        <v>90</v>
      </c>
      <c r="G47" s="379" t="s">
        <v>14</v>
      </c>
      <c r="H47" s="384">
        <v>1200</v>
      </c>
      <c r="I47" s="380">
        <v>1260</v>
      </c>
      <c r="J47" s="381">
        <v>0</v>
      </c>
      <c r="K47" s="381">
        <f t="shared" si="1"/>
        <v>1260</v>
      </c>
      <c r="L47" s="381"/>
      <c r="M47" s="306" t="s">
        <v>263</v>
      </c>
    </row>
    <row r="48" spans="1:13" s="383" customFormat="1" x14ac:dyDescent="0.35">
      <c r="A48" s="376" t="s">
        <v>169</v>
      </c>
      <c r="B48" s="377">
        <v>1022</v>
      </c>
      <c r="C48" s="378"/>
      <c r="D48" s="376" t="s">
        <v>119</v>
      </c>
      <c r="E48" s="376" t="s">
        <v>144</v>
      </c>
      <c r="F48" s="376" t="s">
        <v>225</v>
      </c>
      <c r="G48" s="379" t="s">
        <v>14</v>
      </c>
      <c r="H48" s="385">
        <v>1200</v>
      </c>
      <c r="I48" s="380">
        <v>1356</v>
      </c>
      <c r="J48" s="381">
        <v>0</v>
      </c>
      <c r="K48" s="381">
        <f t="shared" si="1"/>
        <v>1356</v>
      </c>
      <c r="L48" s="381"/>
      <c r="M48" s="306" t="s">
        <v>263</v>
      </c>
    </row>
    <row r="49" spans="1:13" s="383" customFormat="1" x14ac:dyDescent="0.35">
      <c r="A49" s="376" t="s">
        <v>341</v>
      </c>
      <c r="B49" s="377">
        <v>1031</v>
      </c>
      <c r="C49" s="378"/>
      <c r="D49" s="376" t="s">
        <v>119</v>
      </c>
      <c r="E49" s="376" t="s">
        <v>144</v>
      </c>
      <c r="F49" s="376" t="s">
        <v>8</v>
      </c>
      <c r="G49" s="379" t="s">
        <v>14</v>
      </c>
      <c r="H49" s="385">
        <v>1200</v>
      </c>
      <c r="I49" s="380">
        <v>1380</v>
      </c>
      <c r="J49" s="381">
        <v>0</v>
      </c>
      <c r="K49" s="381">
        <f t="shared" si="1"/>
        <v>1380</v>
      </c>
      <c r="L49" s="381"/>
      <c r="M49" s="306" t="s">
        <v>263</v>
      </c>
    </row>
    <row r="50" spans="1:13" s="383" customFormat="1" x14ac:dyDescent="0.35">
      <c r="A50" s="376" t="s">
        <v>276</v>
      </c>
      <c r="B50" s="377">
        <v>1027</v>
      </c>
      <c r="C50" s="378"/>
      <c r="D50" s="376" t="s">
        <v>119</v>
      </c>
      <c r="E50" s="376" t="s">
        <v>144</v>
      </c>
      <c r="F50" s="376" t="s">
        <v>225</v>
      </c>
      <c r="G50" s="379" t="s">
        <v>14</v>
      </c>
      <c r="H50" s="384">
        <v>1200</v>
      </c>
      <c r="I50" s="384">
        <v>1380</v>
      </c>
      <c r="J50" s="381">
        <v>0</v>
      </c>
      <c r="K50" s="381">
        <f t="shared" si="1"/>
        <v>1380</v>
      </c>
      <c r="L50" s="381"/>
      <c r="M50" s="306" t="s">
        <v>263</v>
      </c>
    </row>
    <row r="51" spans="1:13" s="383" customFormat="1" x14ac:dyDescent="0.35">
      <c r="A51" s="376" t="s">
        <v>332</v>
      </c>
      <c r="B51" s="377">
        <v>1028</v>
      </c>
      <c r="C51" s="378"/>
      <c r="D51" s="376" t="s">
        <v>119</v>
      </c>
      <c r="E51" s="376" t="s">
        <v>144</v>
      </c>
      <c r="F51" s="376" t="s">
        <v>136</v>
      </c>
      <c r="G51" s="379" t="s">
        <v>14</v>
      </c>
      <c r="H51" s="384">
        <v>1200</v>
      </c>
      <c r="I51" s="384">
        <v>1380</v>
      </c>
      <c r="J51" s="381">
        <v>0</v>
      </c>
      <c r="K51" s="381">
        <f t="shared" si="1"/>
        <v>1380</v>
      </c>
      <c r="L51" s="381"/>
      <c r="M51" s="306" t="s">
        <v>263</v>
      </c>
    </row>
    <row r="52" spans="1:13" s="383" customFormat="1" x14ac:dyDescent="0.35">
      <c r="A52" s="386" t="s">
        <v>191</v>
      </c>
      <c r="B52" s="387">
        <v>2106</v>
      </c>
      <c r="C52" s="388"/>
      <c r="D52" s="386" t="s">
        <v>42</v>
      </c>
      <c r="E52" s="386" t="s">
        <v>42</v>
      </c>
      <c r="F52" s="386" t="s">
        <v>172</v>
      </c>
      <c r="G52" s="389" t="s">
        <v>6</v>
      </c>
      <c r="H52" s="390">
        <v>3666.67</v>
      </c>
      <c r="I52" s="390">
        <f>3666.67+3666.67</f>
        <v>7333.34</v>
      </c>
      <c r="J52" s="391">
        <v>0</v>
      </c>
      <c r="K52" s="391">
        <f t="shared" si="1"/>
        <v>7333.34</v>
      </c>
      <c r="L52" s="411"/>
      <c r="M52" s="413" t="s">
        <v>181</v>
      </c>
    </row>
    <row r="53" spans="1:13" s="383" customFormat="1" x14ac:dyDescent="0.35">
      <c r="A53" s="386" t="s">
        <v>192</v>
      </c>
      <c r="B53" s="387">
        <v>2107</v>
      </c>
      <c r="C53" s="388"/>
      <c r="D53" s="386" t="s">
        <v>42</v>
      </c>
      <c r="E53" s="386" t="s">
        <v>42</v>
      </c>
      <c r="F53" s="386" t="s">
        <v>172</v>
      </c>
      <c r="G53" s="389" t="s">
        <v>6</v>
      </c>
      <c r="H53" s="390">
        <v>2625</v>
      </c>
      <c r="I53" s="390">
        <f>2625</f>
        <v>2625</v>
      </c>
      <c r="J53" s="391">
        <v>0</v>
      </c>
      <c r="K53" s="391">
        <f t="shared" si="1"/>
        <v>2625</v>
      </c>
      <c r="L53" s="391"/>
      <c r="M53" s="316" t="s">
        <v>181</v>
      </c>
    </row>
    <row r="54" spans="1:13" s="383" customFormat="1" x14ac:dyDescent="0.35">
      <c r="A54" s="386" t="s">
        <v>193</v>
      </c>
      <c r="B54" s="387">
        <v>2108</v>
      </c>
      <c r="C54" s="388"/>
      <c r="D54" s="386" t="s">
        <v>42</v>
      </c>
      <c r="E54" s="386" t="s">
        <v>42</v>
      </c>
      <c r="F54" s="386" t="s">
        <v>172</v>
      </c>
      <c r="G54" s="389" t="s">
        <v>6</v>
      </c>
      <c r="H54" s="390">
        <v>2625</v>
      </c>
      <c r="I54" s="390">
        <v>2625</v>
      </c>
      <c r="J54" s="391">
        <v>0</v>
      </c>
      <c r="K54" s="391">
        <f t="shared" si="1"/>
        <v>2625</v>
      </c>
      <c r="L54" s="391"/>
      <c r="M54" s="316" t="s">
        <v>181</v>
      </c>
    </row>
    <row r="55" spans="1:13" s="393" customFormat="1" x14ac:dyDescent="0.35">
      <c r="A55" s="386" t="s">
        <v>140</v>
      </c>
      <c r="B55" s="387">
        <v>2091</v>
      </c>
      <c r="C55" s="388"/>
      <c r="D55" s="386" t="s">
        <v>42</v>
      </c>
      <c r="E55" s="386" t="s">
        <v>42</v>
      </c>
      <c r="F55" s="386" t="s">
        <v>141</v>
      </c>
      <c r="G55" s="389" t="s">
        <v>6</v>
      </c>
      <c r="H55" s="391">
        <v>5500</v>
      </c>
      <c r="I55" s="391">
        <v>5500</v>
      </c>
      <c r="J55" s="391">
        <v>0</v>
      </c>
      <c r="K55" s="391">
        <f t="shared" si="1"/>
        <v>5500</v>
      </c>
      <c r="L55" s="391"/>
      <c r="M55" s="318" t="s">
        <v>176</v>
      </c>
    </row>
    <row r="56" spans="1:13" s="393" customFormat="1" x14ac:dyDescent="0.35">
      <c r="A56" s="386" t="s">
        <v>178</v>
      </c>
      <c r="B56" s="387">
        <v>2104</v>
      </c>
      <c r="C56" s="388"/>
      <c r="D56" s="386" t="s">
        <v>42</v>
      </c>
      <c r="E56" s="386" t="s">
        <v>42</v>
      </c>
      <c r="F56" s="386" t="s">
        <v>172</v>
      </c>
      <c r="G56" s="389" t="s">
        <v>6</v>
      </c>
      <c r="H56" s="390">
        <v>12500</v>
      </c>
      <c r="I56" s="390">
        <f>12500+557.8</f>
        <v>13057.8</v>
      </c>
      <c r="J56" s="391">
        <v>0</v>
      </c>
      <c r="K56" s="391">
        <f t="shared" si="1"/>
        <v>13057.8</v>
      </c>
      <c r="L56" s="391"/>
      <c r="M56" s="316" t="s">
        <v>181</v>
      </c>
    </row>
    <row r="57" spans="1:13" s="393" customFormat="1" x14ac:dyDescent="0.35">
      <c r="A57" s="386" t="s">
        <v>39</v>
      </c>
      <c r="B57" s="387">
        <v>2002</v>
      </c>
      <c r="C57" s="388"/>
      <c r="D57" s="386" t="s">
        <v>42</v>
      </c>
      <c r="E57" s="386" t="s">
        <v>42</v>
      </c>
      <c r="F57" s="386" t="s">
        <v>325</v>
      </c>
      <c r="G57" s="389" t="s">
        <v>6</v>
      </c>
      <c r="H57" s="391">
        <v>4200</v>
      </c>
      <c r="I57" s="391">
        <v>4200</v>
      </c>
      <c r="J57" s="391">
        <v>0</v>
      </c>
      <c r="K57" s="391">
        <f t="shared" si="1"/>
        <v>4200</v>
      </c>
      <c r="L57" s="391"/>
      <c r="M57" s="318" t="s">
        <v>176</v>
      </c>
    </row>
    <row r="58" spans="1:13" s="393" customFormat="1" x14ac:dyDescent="0.35">
      <c r="A58" s="386" t="s">
        <v>194</v>
      </c>
      <c r="B58" s="387">
        <v>2109</v>
      </c>
      <c r="C58" s="388"/>
      <c r="D58" s="386" t="s">
        <v>42</v>
      </c>
      <c r="E58" s="386" t="s">
        <v>42</v>
      </c>
      <c r="F58" s="386" t="s">
        <v>172</v>
      </c>
      <c r="G58" s="389" t="s">
        <v>6</v>
      </c>
      <c r="H58" s="390">
        <v>2625</v>
      </c>
      <c r="I58" s="390">
        <v>2625</v>
      </c>
      <c r="J58" s="391">
        <v>0</v>
      </c>
      <c r="K58" s="391">
        <f t="shared" si="1"/>
        <v>2625</v>
      </c>
      <c r="L58" s="391"/>
      <c r="M58" s="316" t="s">
        <v>181</v>
      </c>
    </row>
    <row r="59" spans="1:13" s="393" customFormat="1" x14ac:dyDescent="0.35">
      <c r="A59" s="386" t="s">
        <v>40</v>
      </c>
      <c r="B59" s="387">
        <v>2003</v>
      </c>
      <c r="C59" s="388"/>
      <c r="D59" s="386" t="s">
        <v>42</v>
      </c>
      <c r="E59" s="386" t="s">
        <v>42</v>
      </c>
      <c r="F59" s="386" t="s">
        <v>137</v>
      </c>
      <c r="G59" s="389" t="s">
        <v>6</v>
      </c>
      <c r="H59" s="391">
        <v>4200</v>
      </c>
      <c r="I59" s="391">
        <v>4200</v>
      </c>
      <c r="J59" s="391">
        <v>0</v>
      </c>
      <c r="K59" s="391">
        <f t="shared" si="1"/>
        <v>4200</v>
      </c>
      <c r="L59" s="391"/>
      <c r="M59" s="318" t="s">
        <v>176</v>
      </c>
    </row>
    <row r="60" spans="1:13" s="393" customFormat="1" x14ac:dyDescent="0.35">
      <c r="A60" s="386" t="s">
        <v>195</v>
      </c>
      <c r="B60" s="387">
        <v>2110</v>
      </c>
      <c r="C60" s="388"/>
      <c r="D60" s="386" t="s">
        <v>42</v>
      </c>
      <c r="E60" s="386" t="s">
        <v>42</v>
      </c>
      <c r="F60" s="386" t="s">
        <v>172</v>
      </c>
      <c r="G60" s="389" t="s">
        <v>6</v>
      </c>
      <c r="H60" s="390">
        <v>5500</v>
      </c>
      <c r="I60" s="390">
        <v>5500</v>
      </c>
      <c r="J60" s="391">
        <v>0</v>
      </c>
      <c r="K60" s="391">
        <f t="shared" si="1"/>
        <v>5500</v>
      </c>
      <c r="L60" s="391"/>
      <c r="M60" s="316" t="s">
        <v>181</v>
      </c>
    </row>
    <row r="61" spans="1:13" s="400" customFormat="1" x14ac:dyDescent="0.35">
      <c r="A61" s="395"/>
      <c r="B61" s="396"/>
      <c r="C61" s="396" t="s">
        <v>102</v>
      </c>
      <c r="D61" s="395"/>
      <c r="E61" s="395"/>
      <c r="F61" s="395"/>
      <c r="G61" s="397"/>
      <c r="H61" s="398">
        <f>SUM(H2:H60)</f>
        <v>515224.75000000006</v>
      </c>
      <c r="I61" s="398">
        <f>SUM(I2:I60)</f>
        <v>619877.65</v>
      </c>
      <c r="J61" s="398">
        <f>SUM(J2:J60)</f>
        <v>150761.05000000002</v>
      </c>
      <c r="K61" s="398">
        <f>SUM(K2:K60)</f>
        <v>469116.6</v>
      </c>
      <c r="L61" s="398"/>
      <c r="M61" s="323"/>
    </row>
    <row r="62" spans="1:13" x14ac:dyDescent="0.35">
      <c r="I62" s="405"/>
      <c r="J62" s="406"/>
      <c r="K62" s="406"/>
      <c r="L62" s="406"/>
    </row>
    <row r="63" spans="1:13" x14ac:dyDescent="0.35">
      <c r="I63" s="405"/>
      <c r="K63" s="405"/>
      <c r="L63" s="405"/>
    </row>
    <row r="64" spans="1:13" s="404" customFormat="1" x14ac:dyDescent="0.35">
      <c r="A64" s="401"/>
      <c r="B64" s="402"/>
      <c r="C64" s="402"/>
      <c r="D64" s="401"/>
      <c r="E64" s="401"/>
      <c r="F64" s="401"/>
      <c r="G64" s="403"/>
      <c r="I64" s="405"/>
      <c r="M64" s="330"/>
    </row>
    <row r="65" spans="11:11" x14ac:dyDescent="0.35">
      <c r="K65" s="405"/>
    </row>
  </sheetData>
  <autoFilter ref="A1:P64" xr:uid="{78A24717-DDA0-4FDF-8B48-BF3D272500F2}"/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A4586-6ACE-44A9-B64E-350D839959D6}">
  <dimension ref="A1:E40"/>
  <sheetViews>
    <sheetView zoomScale="107" zoomScaleNormal="107" workbookViewId="0">
      <selection activeCell="B1" sqref="B1"/>
    </sheetView>
  </sheetViews>
  <sheetFormatPr defaultColWidth="9" defaultRowHeight="13" x14ac:dyDescent="0.3"/>
  <cols>
    <col min="1" max="1" width="7.54296875" style="83" bestFit="1" customWidth="1"/>
    <col min="2" max="2" width="106.7265625" style="86" bestFit="1" customWidth="1"/>
    <col min="3" max="16384" width="9" style="86"/>
  </cols>
  <sheetData>
    <row r="1" spans="1:5" x14ac:dyDescent="0.3">
      <c r="B1" s="255" t="s">
        <v>48</v>
      </c>
    </row>
    <row r="2" spans="1:5" x14ac:dyDescent="0.3">
      <c r="A2" s="252" t="s">
        <v>241</v>
      </c>
      <c r="B2" s="253" t="s">
        <v>245</v>
      </c>
    </row>
    <row r="3" spans="1:5" x14ac:dyDescent="0.3">
      <c r="A3" s="83" t="s">
        <v>91</v>
      </c>
      <c r="B3" s="254" t="s">
        <v>93</v>
      </c>
    </row>
    <row r="4" spans="1:5" x14ac:dyDescent="0.3">
      <c r="A4" s="252" t="s">
        <v>238</v>
      </c>
      <c r="B4" s="254" t="s">
        <v>239</v>
      </c>
    </row>
    <row r="5" spans="1:5" x14ac:dyDescent="0.3">
      <c r="A5" s="83" t="s">
        <v>225</v>
      </c>
      <c r="B5" s="254" t="s">
        <v>228</v>
      </c>
    </row>
    <row r="6" spans="1:5" x14ac:dyDescent="0.3">
      <c r="A6" s="83" t="s">
        <v>13</v>
      </c>
      <c r="B6" s="254" t="s">
        <v>50</v>
      </c>
    </row>
    <row r="7" spans="1:5" x14ac:dyDescent="0.3">
      <c r="A7" s="252" t="s">
        <v>237</v>
      </c>
      <c r="B7" s="253" t="s">
        <v>240</v>
      </c>
    </row>
    <row r="8" spans="1:5" x14ac:dyDescent="0.3">
      <c r="A8" s="83" t="s">
        <v>51</v>
      </c>
      <c r="B8" s="254" t="s">
        <v>94</v>
      </c>
    </row>
    <row r="9" spans="1:5" x14ac:dyDescent="0.3">
      <c r="A9" s="83" t="s">
        <v>229</v>
      </c>
      <c r="B9" s="254" t="s">
        <v>232</v>
      </c>
    </row>
    <row r="10" spans="1:5" x14ac:dyDescent="0.3">
      <c r="A10" s="83" t="s">
        <v>230</v>
      </c>
      <c r="B10" s="254" t="s">
        <v>233</v>
      </c>
      <c r="E10" s="84"/>
    </row>
    <row r="11" spans="1:5" x14ac:dyDescent="0.3">
      <c r="A11" s="83" t="s">
        <v>138</v>
      </c>
      <c r="B11" s="254" t="s">
        <v>145</v>
      </c>
      <c r="E11" s="85"/>
    </row>
    <row r="12" spans="1:5" x14ac:dyDescent="0.3">
      <c r="A12" s="83" t="s">
        <v>231</v>
      </c>
      <c r="B12" s="254" t="s">
        <v>234</v>
      </c>
      <c r="E12" s="84"/>
    </row>
    <row r="13" spans="1:5" x14ac:dyDescent="0.3">
      <c r="A13" s="83" t="s">
        <v>90</v>
      </c>
      <c r="B13" s="254" t="s">
        <v>146</v>
      </c>
    </row>
    <row r="14" spans="1:5" x14ac:dyDescent="0.3">
      <c r="A14" s="83" t="s">
        <v>8</v>
      </c>
      <c r="B14" s="254" t="s">
        <v>103</v>
      </c>
      <c r="D14" s="87"/>
      <c r="E14" s="87"/>
    </row>
    <row r="15" spans="1:5" x14ac:dyDescent="0.3">
      <c r="A15" s="83" t="s">
        <v>89</v>
      </c>
      <c r="B15" s="254" t="s">
        <v>147</v>
      </c>
      <c r="D15" s="87"/>
      <c r="E15" s="87"/>
    </row>
    <row r="16" spans="1:5" x14ac:dyDescent="0.3">
      <c r="A16" s="83" t="s">
        <v>9</v>
      </c>
      <c r="B16" s="254" t="s">
        <v>49</v>
      </c>
      <c r="D16" s="87"/>
      <c r="E16" s="88"/>
    </row>
    <row r="17" spans="1:5" x14ac:dyDescent="0.3">
      <c r="A17" s="83" t="s">
        <v>325</v>
      </c>
      <c r="B17" s="254" t="s">
        <v>326</v>
      </c>
      <c r="D17" s="87"/>
      <c r="E17" s="88"/>
    </row>
    <row r="18" spans="1:5" x14ac:dyDescent="0.3">
      <c r="A18" s="83" t="s">
        <v>5</v>
      </c>
      <c r="B18" s="254" t="s">
        <v>324</v>
      </c>
      <c r="D18" s="87"/>
      <c r="E18" s="87"/>
    </row>
    <row r="19" spans="1:5" x14ac:dyDescent="0.3">
      <c r="A19" s="83" t="s">
        <v>136</v>
      </c>
      <c r="B19" s="254" t="s">
        <v>139</v>
      </c>
      <c r="D19" s="87"/>
      <c r="E19" s="87"/>
    </row>
    <row r="20" spans="1:5" x14ac:dyDescent="0.3">
      <c r="A20" s="83" t="s">
        <v>88</v>
      </c>
      <c r="B20" s="254" t="s">
        <v>96</v>
      </c>
      <c r="D20" s="87"/>
      <c r="E20" s="87"/>
    </row>
    <row r="21" spans="1:5" x14ac:dyDescent="0.3">
      <c r="A21" s="83" t="s">
        <v>7</v>
      </c>
      <c r="B21" s="254" t="s">
        <v>97</v>
      </c>
    </row>
    <row r="22" spans="1:5" x14ac:dyDescent="0.3">
      <c r="A22" s="83" t="s">
        <v>137</v>
      </c>
      <c r="B22" s="254" t="s">
        <v>95</v>
      </c>
    </row>
    <row r="24" spans="1:5" x14ac:dyDescent="0.3">
      <c r="B24" s="255" t="s">
        <v>52</v>
      </c>
    </row>
    <row r="25" spans="1:5" x14ac:dyDescent="0.3">
      <c r="A25" s="83" t="s">
        <v>59</v>
      </c>
      <c r="B25" s="254" t="s">
        <v>246</v>
      </c>
    </row>
    <row r="26" spans="1:5" x14ac:dyDescent="0.3">
      <c r="A26" s="83" t="s">
        <v>10</v>
      </c>
      <c r="B26" s="254" t="s">
        <v>247</v>
      </c>
    </row>
    <row r="27" spans="1:5" x14ac:dyDescent="0.3">
      <c r="A27" s="83" t="s">
        <v>57</v>
      </c>
      <c r="B27" s="254" t="s">
        <v>58</v>
      </c>
    </row>
    <row r="28" spans="1:5" x14ac:dyDescent="0.3">
      <c r="A28" s="83" t="s">
        <v>55</v>
      </c>
      <c r="B28" s="254" t="s">
        <v>56</v>
      </c>
    </row>
    <row r="29" spans="1:5" x14ac:dyDescent="0.3">
      <c r="A29" s="83" t="s">
        <v>54</v>
      </c>
      <c r="B29" s="254" t="s">
        <v>53</v>
      </c>
    </row>
    <row r="31" spans="1:5" x14ac:dyDescent="0.3">
      <c r="B31" s="255" t="s">
        <v>65</v>
      </c>
    </row>
    <row r="32" spans="1:5" x14ac:dyDescent="0.3">
      <c r="A32" s="83" t="s">
        <v>66</v>
      </c>
      <c r="B32" s="254" t="s">
        <v>244</v>
      </c>
    </row>
    <row r="33" spans="1:2" x14ac:dyDescent="0.3">
      <c r="A33" s="83" t="s">
        <v>242</v>
      </c>
      <c r="B33" s="254" t="s">
        <v>243</v>
      </c>
    </row>
    <row r="35" spans="1:2" x14ac:dyDescent="0.3">
      <c r="B35" s="255" t="s">
        <v>60</v>
      </c>
    </row>
    <row r="36" spans="1:2" x14ac:dyDescent="0.3">
      <c r="A36" s="83" t="s">
        <v>248</v>
      </c>
      <c r="B36" s="254" t="s">
        <v>249</v>
      </c>
    </row>
    <row r="37" spans="1:2" x14ac:dyDescent="0.3">
      <c r="A37" s="83" t="s">
        <v>250</v>
      </c>
      <c r="B37" s="254" t="s">
        <v>61</v>
      </c>
    </row>
    <row r="38" spans="1:2" x14ac:dyDescent="0.3">
      <c r="A38" s="83" t="s">
        <v>98</v>
      </c>
      <c r="B38" s="254" t="s">
        <v>63</v>
      </c>
    </row>
    <row r="39" spans="1:2" x14ac:dyDescent="0.3">
      <c r="A39" s="83" t="s">
        <v>99</v>
      </c>
      <c r="B39" s="254" t="s">
        <v>64</v>
      </c>
    </row>
    <row r="40" spans="1:2" x14ac:dyDescent="0.3">
      <c r="A40" s="83" t="s">
        <v>100</v>
      </c>
      <c r="B40" s="254" t="s">
        <v>62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E465F-3B53-4ECE-A626-44C33498FED9}">
  <dimension ref="A1:M94"/>
  <sheetViews>
    <sheetView zoomScale="101" zoomScaleNormal="101" workbookViewId="0">
      <pane xSplit="2" topLeftCell="C1" activePane="topRight" state="frozen"/>
      <selection pane="topRight" activeCell="M1" sqref="A1:M1"/>
    </sheetView>
  </sheetViews>
  <sheetFormatPr defaultColWidth="8.7265625" defaultRowHeight="14.5" x14ac:dyDescent="0.35"/>
  <cols>
    <col min="1" max="1" width="26.81640625" style="107" bestFit="1" customWidth="1"/>
    <col min="2" max="2" width="7.26953125" style="37" customWidth="1"/>
    <col min="3" max="3" width="8.1796875" style="37" customWidth="1"/>
    <col min="4" max="4" width="9.1796875" style="37" customWidth="1"/>
    <col min="5" max="5" width="8.81640625" style="37" bestFit="1" customWidth="1"/>
    <col min="6" max="6" width="9.81640625" style="36" bestFit="1" customWidth="1"/>
    <col min="7" max="7" width="10.26953125" style="37" customWidth="1"/>
    <col min="8" max="10" width="9.7265625" style="145" customWidth="1"/>
    <col min="11" max="12" width="9" style="147" customWidth="1"/>
    <col min="13" max="13" width="37.54296875" style="167" customWidth="1"/>
  </cols>
  <sheetData>
    <row r="1" spans="1:13" s="76" customFormat="1" ht="21" x14ac:dyDescent="0.35">
      <c r="A1" s="33" t="s">
        <v>226</v>
      </c>
      <c r="B1" s="32" t="s">
        <v>83</v>
      </c>
      <c r="C1" s="33" t="s">
        <v>78</v>
      </c>
      <c r="D1" s="34" t="s">
        <v>79</v>
      </c>
      <c r="E1" s="34" t="s">
        <v>80</v>
      </c>
      <c r="F1" s="34" t="s">
        <v>81</v>
      </c>
      <c r="G1" s="33" t="s">
        <v>82</v>
      </c>
      <c r="H1" s="35" t="s">
        <v>73</v>
      </c>
      <c r="I1" s="35" t="s">
        <v>85</v>
      </c>
      <c r="J1" s="35" t="s">
        <v>74</v>
      </c>
      <c r="K1" s="35" t="s">
        <v>75</v>
      </c>
      <c r="L1" s="35" t="s">
        <v>227</v>
      </c>
      <c r="M1" s="150" t="s">
        <v>84</v>
      </c>
    </row>
    <row r="2" spans="1:13" s="99" customFormat="1" x14ac:dyDescent="0.35">
      <c r="A2" s="100" t="s">
        <v>16</v>
      </c>
      <c r="B2" s="97" t="s">
        <v>186</v>
      </c>
      <c r="C2" s="98" t="s">
        <v>2</v>
      </c>
      <c r="D2" s="98" t="s">
        <v>0</v>
      </c>
      <c r="E2" s="57" t="s">
        <v>236</v>
      </c>
      <c r="F2" s="98" t="s">
        <v>1</v>
      </c>
      <c r="G2" s="98"/>
      <c r="H2" s="124">
        <v>33326.99</v>
      </c>
      <c r="I2" s="124">
        <f>35350.29+19894</f>
        <v>55244.29</v>
      </c>
      <c r="J2" s="124">
        <v>8910.19</v>
      </c>
      <c r="K2" s="125">
        <f t="shared" ref="K2:K24" si="0">I2-J2</f>
        <v>46334.1</v>
      </c>
      <c r="L2" s="125"/>
      <c r="M2" s="160" t="s">
        <v>152</v>
      </c>
    </row>
    <row r="3" spans="1:13" s="99" customFormat="1" x14ac:dyDescent="0.35">
      <c r="A3" s="100" t="s">
        <v>17</v>
      </c>
      <c r="B3" s="97" t="s">
        <v>187</v>
      </c>
      <c r="C3" s="98" t="s">
        <v>3</v>
      </c>
      <c r="D3" s="98" t="s">
        <v>0</v>
      </c>
      <c r="E3" s="57" t="s">
        <v>236</v>
      </c>
      <c r="F3" s="98" t="s">
        <v>229</v>
      </c>
      <c r="G3" s="98"/>
      <c r="H3" s="124">
        <v>31341.5</v>
      </c>
      <c r="I3" s="124">
        <f>35106.17</f>
        <v>35106.17</v>
      </c>
      <c r="J3" s="124">
        <v>8780.7099999999991</v>
      </c>
      <c r="K3" s="125">
        <f t="shared" si="0"/>
        <v>26325.46</v>
      </c>
      <c r="L3" s="125"/>
      <c r="M3" s="160" t="s">
        <v>198</v>
      </c>
    </row>
    <row r="4" spans="1:13" s="99" customFormat="1" x14ac:dyDescent="0.35">
      <c r="A4" s="100" t="s">
        <v>47</v>
      </c>
      <c r="B4" s="97" t="s">
        <v>188</v>
      </c>
      <c r="C4" s="98" t="s">
        <v>3</v>
      </c>
      <c r="D4" s="98" t="s">
        <v>0</v>
      </c>
      <c r="E4" s="57" t="s">
        <v>236</v>
      </c>
      <c r="F4" s="98" t="s">
        <v>230</v>
      </c>
      <c r="G4" s="98"/>
      <c r="H4" s="124">
        <v>31341.5</v>
      </c>
      <c r="I4" s="124">
        <f>33079.55</f>
        <v>33079.550000000003</v>
      </c>
      <c r="J4" s="124">
        <v>8823.98</v>
      </c>
      <c r="K4" s="125">
        <f t="shared" si="0"/>
        <v>24255.570000000003</v>
      </c>
      <c r="L4" s="125"/>
      <c r="M4" s="160" t="s">
        <v>198</v>
      </c>
    </row>
    <row r="5" spans="1:13" s="95" customFormat="1" ht="15" customHeight="1" x14ac:dyDescent="0.35">
      <c r="A5" s="101" t="s">
        <v>185</v>
      </c>
      <c r="B5" s="93">
        <v>95</v>
      </c>
      <c r="C5" s="94" t="s">
        <v>101</v>
      </c>
      <c r="D5" s="94" t="s">
        <v>0</v>
      </c>
      <c r="E5" s="94" t="s">
        <v>189</v>
      </c>
      <c r="F5" s="94" t="s">
        <v>231</v>
      </c>
      <c r="G5" s="94"/>
      <c r="H5" s="126">
        <v>4960.13</v>
      </c>
      <c r="I5" s="127">
        <f>4960.13+9947</f>
        <v>14907.130000000001</v>
      </c>
      <c r="J5" s="127">
        <v>345.5</v>
      </c>
      <c r="K5" s="128">
        <f t="shared" si="0"/>
        <v>14561.630000000001</v>
      </c>
      <c r="L5" s="128"/>
      <c r="M5" s="161" t="s">
        <v>201</v>
      </c>
    </row>
    <row r="6" spans="1:13" s="95" customFormat="1" ht="15" customHeight="1" x14ac:dyDescent="0.35">
      <c r="A6" s="101" t="s">
        <v>18</v>
      </c>
      <c r="B6" s="93" t="s">
        <v>190</v>
      </c>
      <c r="C6" s="94" t="s">
        <v>101</v>
      </c>
      <c r="D6" s="94" t="s">
        <v>0</v>
      </c>
      <c r="E6" s="94" t="s">
        <v>189</v>
      </c>
      <c r="F6" s="96" t="s">
        <v>138</v>
      </c>
      <c r="G6" s="94"/>
      <c r="H6" s="126">
        <v>4960.13</v>
      </c>
      <c r="I6" s="127">
        <v>4960.13</v>
      </c>
      <c r="J6" s="127">
        <v>355.71</v>
      </c>
      <c r="K6" s="128">
        <f t="shared" si="0"/>
        <v>4604.42</v>
      </c>
      <c r="L6" s="128"/>
      <c r="M6" s="161" t="s">
        <v>202</v>
      </c>
    </row>
    <row r="7" spans="1:13" s="92" customFormat="1" ht="15" customHeight="1" x14ac:dyDescent="0.35">
      <c r="A7" s="102" t="s">
        <v>167</v>
      </c>
      <c r="B7" s="28">
        <v>92</v>
      </c>
      <c r="C7" s="22"/>
      <c r="D7" s="22"/>
      <c r="E7" s="22" t="s">
        <v>51</v>
      </c>
      <c r="F7" s="22" t="s">
        <v>235</v>
      </c>
      <c r="G7" s="22" t="s">
        <v>6</v>
      </c>
      <c r="H7" s="129">
        <v>0</v>
      </c>
      <c r="I7" s="130">
        <v>0</v>
      </c>
      <c r="J7" s="130">
        <v>0</v>
      </c>
      <c r="K7" s="131">
        <f t="shared" si="0"/>
        <v>0</v>
      </c>
      <c r="L7" s="131"/>
      <c r="M7" s="162"/>
    </row>
    <row r="8" spans="1:13" s="92" customFormat="1" ht="15" customHeight="1" x14ac:dyDescent="0.35">
      <c r="A8" s="102" t="s">
        <v>173</v>
      </c>
      <c r="B8" s="28">
        <v>93</v>
      </c>
      <c r="C8" s="22"/>
      <c r="D8" s="22"/>
      <c r="E8" s="22" t="s">
        <v>238</v>
      </c>
      <c r="F8" s="22" t="s">
        <v>235</v>
      </c>
      <c r="G8" s="22"/>
      <c r="H8" s="129">
        <v>0</v>
      </c>
      <c r="I8" s="130">
        <v>0</v>
      </c>
      <c r="J8" s="130">
        <v>0</v>
      </c>
      <c r="K8" s="131">
        <f t="shared" si="0"/>
        <v>0</v>
      </c>
      <c r="L8" s="131"/>
      <c r="M8" s="162"/>
    </row>
    <row r="9" spans="1:13" s="92" customFormat="1" ht="15" customHeight="1" x14ac:dyDescent="0.35">
      <c r="A9" s="102" t="s">
        <v>156</v>
      </c>
      <c r="B9" s="28">
        <v>90</v>
      </c>
      <c r="C9" s="22"/>
      <c r="D9" s="22"/>
      <c r="E9" s="22" t="s">
        <v>225</v>
      </c>
      <c r="F9" s="22" t="s">
        <v>235</v>
      </c>
      <c r="G9" s="22" t="s">
        <v>6</v>
      </c>
      <c r="H9" s="129">
        <v>0</v>
      </c>
      <c r="I9" s="130">
        <v>9947</v>
      </c>
      <c r="J9" s="130">
        <v>0</v>
      </c>
      <c r="K9" s="131">
        <f t="shared" si="0"/>
        <v>9947</v>
      </c>
      <c r="L9" s="131"/>
      <c r="M9" s="162" t="s">
        <v>157</v>
      </c>
    </row>
    <row r="10" spans="1:13" s="92" customFormat="1" ht="15" customHeight="1" x14ac:dyDescent="0.35">
      <c r="A10" s="102" t="s">
        <v>174</v>
      </c>
      <c r="B10" s="28">
        <v>91</v>
      </c>
      <c r="C10" s="22"/>
      <c r="D10" s="22"/>
      <c r="E10" s="22" t="s">
        <v>237</v>
      </c>
      <c r="F10" s="22" t="s">
        <v>235</v>
      </c>
      <c r="G10" s="22" t="s">
        <v>14</v>
      </c>
      <c r="H10" s="129">
        <v>0</v>
      </c>
      <c r="I10" s="130">
        <v>0</v>
      </c>
      <c r="J10" s="130">
        <v>0</v>
      </c>
      <c r="K10" s="131">
        <f t="shared" si="0"/>
        <v>0</v>
      </c>
      <c r="L10" s="131"/>
      <c r="M10" s="162"/>
    </row>
    <row r="11" spans="1:13" s="92" customFormat="1" ht="15" customHeight="1" x14ac:dyDescent="0.35">
      <c r="A11" s="102" t="s">
        <v>180</v>
      </c>
      <c r="B11" s="28">
        <v>96</v>
      </c>
      <c r="C11" s="22"/>
      <c r="D11" s="22"/>
      <c r="E11" s="22" t="s">
        <v>241</v>
      </c>
      <c r="F11" s="22" t="s">
        <v>235</v>
      </c>
      <c r="G11" s="22"/>
      <c r="H11" s="129">
        <v>0</v>
      </c>
      <c r="I11" s="130">
        <v>0</v>
      </c>
      <c r="J11" s="130">
        <v>0</v>
      </c>
      <c r="K11" s="131">
        <f t="shared" si="0"/>
        <v>0</v>
      </c>
      <c r="L11" s="131"/>
      <c r="M11" s="162"/>
    </row>
    <row r="12" spans="1:13" s="92" customFormat="1" ht="15" customHeight="1" x14ac:dyDescent="0.35">
      <c r="A12" s="102" t="s">
        <v>197</v>
      </c>
      <c r="B12" s="28">
        <v>94</v>
      </c>
      <c r="C12" s="22"/>
      <c r="D12" s="22"/>
      <c r="E12" s="22" t="s">
        <v>13</v>
      </c>
      <c r="F12" s="22" t="s">
        <v>235</v>
      </c>
      <c r="G12" s="22"/>
      <c r="H12" s="129">
        <v>0</v>
      </c>
      <c r="I12" s="130">
        <v>0</v>
      </c>
      <c r="J12" s="130">
        <v>0</v>
      </c>
      <c r="K12" s="131">
        <f t="shared" si="0"/>
        <v>0</v>
      </c>
      <c r="L12" s="131"/>
      <c r="M12" s="162"/>
    </row>
    <row r="13" spans="1:13" s="91" customFormat="1" ht="15" customHeight="1" x14ac:dyDescent="0.35">
      <c r="A13" s="103" t="s">
        <v>107</v>
      </c>
      <c r="B13" s="29">
        <v>88</v>
      </c>
      <c r="C13" s="23" t="s">
        <v>177</v>
      </c>
      <c r="D13" s="23" t="s">
        <v>4</v>
      </c>
      <c r="E13" s="23" t="s">
        <v>136</v>
      </c>
      <c r="F13" s="23" t="s">
        <v>76</v>
      </c>
      <c r="G13" s="23" t="s">
        <v>6</v>
      </c>
      <c r="H13" s="132">
        <v>8088.61</v>
      </c>
      <c r="I13" s="133">
        <v>9387.41</v>
      </c>
      <c r="J13" s="133">
        <v>4865.24</v>
      </c>
      <c r="K13" s="134">
        <f t="shared" si="0"/>
        <v>4522.17</v>
      </c>
      <c r="L13" s="134"/>
      <c r="M13" s="163" t="s">
        <v>208</v>
      </c>
    </row>
    <row r="14" spans="1:13" s="91" customFormat="1" x14ac:dyDescent="0.35">
      <c r="A14" s="103" t="s">
        <v>104</v>
      </c>
      <c r="B14" s="29">
        <v>84</v>
      </c>
      <c r="C14" s="23" t="s">
        <v>177</v>
      </c>
      <c r="D14" s="23" t="s">
        <v>4</v>
      </c>
      <c r="E14" s="23" t="s">
        <v>136</v>
      </c>
      <c r="F14" s="23" t="s">
        <v>76</v>
      </c>
      <c r="G14" s="23" t="s">
        <v>6</v>
      </c>
      <c r="H14" s="132">
        <v>8088.61</v>
      </c>
      <c r="I14" s="133">
        <v>9435.89</v>
      </c>
      <c r="J14" s="133">
        <v>5887.55</v>
      </c>
      <c r="K14" s="134">
        <f t="shared" si="0"/>
        <v>3548.3399999999992</v>
      </c>
      <c r="L14" s="134"/>
      <c r="M14" s="163" t="s">
        <v>203</v>
      </c>
    </row>
    <row r="15" spans="1:13" s="91" customFormat="1" x14ac:dyDescent="0.35">
      <c r="A15" s="103" t="s">
        <v>31</v>
      </c>
      <c r="B15" s="29">
        <v>80</v>
      </c>
      <c r="C15" s="23" t="s">
        <v>86</v>
      </c>
      <c r="D15" s="23" t="s">
        <v>4</v>
      </c>
      <c r="E15" s="23" t="s">
        <v>88</v>
      </c>
      <c r="F15" s="23" t="s">
        <v>76</v>
      </c>
      <c r="G15" s="23" t="s">
        <v>6</v>
      </c>
      <c r="H15" s="132">
        <v>9528.43</v>
      </c>
      <c r="I15" s="133">
        <v>10898.44</v>
      </c>
      <c r="J15" s="133">
        <v>6391.36</v>
      </c>
      <c r="K15" s="134">
        <f t="shared" si="0"/>
        <v>4507.0800000000008</v>
      </c>
      <c r="L15" s="134"/>
      <c r="M15" s="163" t="s">
        <v>203</v>
      </c>
    </row>
    <row r="16" spans="1:13" s="91" customFormat="1" ht="15" customHeight="1" x14ac:dyDescent="0.35">
      <c r="A16" s="103" t="s">
        <v>182</v>
      </c>
      <c r="B16" s="29">
        <v>54</v>
      </c>
      <c r="C16" s="23" t="s">
        <v>199</v>
      </c>
      <c r="D16" s="23" t="s">
        <v>10</v>
      </c>
      <c r="E16" s="23" t="s">
        <v>7</v>
      </c>
      <c r="F16" s="23" t="s">
        <v>77</v>
      </c>
      <c r="G16" s="23" t="s">
        <v>6</v>
      </c>
      <c r="H16" s="132">
        <v>6787.67</v>
      </c>
      <c r="I16" s="133">
        <v>13222.81</v>
      </c>
      <c r="J16" s="133">
        <v>11508</v>
      </c>
      <c r="K16" s="134">
        <f t="shared" si="0"/>
        <v>1714.8099999999995</v>
      </c>
      <c r="L16" s="134"/>
      <c r="M16" s="163" t="s">
        <v>206</v>
      </c>
    </row>
    <row r="17" spans="1:13" s="91" customFormat="1" x14ac:dyDescent="0.35">
      <c r="A17" s="103" t="s">
        <v>19</v>
      </c>
      <c r="B17" s="29">
        <v>4</v>
      </c>
      <c r="C17" s="23" t="s">
        <v>151</v>
      </c>
      <c r="D17" s="23" t="s">
        <v>4</v>
      </c>
      <c r="E17" s="23" t="s">
        <v>88</v>
      </c>
      <c r="F17" s="23" t="s">
        <v>76</v>
      </c>
      <c r="G17" s="23" t="s">
        <v>6</v>
      </c>
      <c r="H17" s="132">
        <v>14732.3</v>
      </c>
      <c r="I17" s="133">
        <v>17827.75</v>
      </c>
      <c r="J17" s="133">
        <v>10362.290000000001</v>
      </c>
      <c r="K17" s="134">
        <f t="shared" si="0"/>
        <v>7465.4599999999991</v>
      </c>
      <c r="L17" s="134"/>
      <c r="M17" s="163" t="s">
        <v>203</v>
      </c>
    </row>
    <row r="18" spans="1:13" s="91" customFormat="1" x14ac:dyDescent="0.35">
      <c r="A18" s="103" t="s">
        <v>106</v>
      </c>
      <c r="B18" s="29">
        <v>85</v>
      </c>
      <c r="C18" s="23" t="s">
        <v>177</v>
      </c>
      <c r="D18" s="23" t="s">
        <v>4</v>
      </c>
      <c r="E18" s="23" t="s">
        <v>137</v>
      </c>
      <c r="F18" s="23" t="s">
        <v>76</v>
      </c>
      <c r="G18" s="23" t="s">
        <v>6</v>
      </c>
      <c r="H18" s="132">
        <v>8088.61</v>
      </c>
      <c r="I18" s="133">
        <v>9877.98</v>
      </c>
      <c r="J18" s="133">
        <v>5901.65</v>
      </c>
      <c r="K18" s="134">
        <f t="shared" si="0"/>
        <v>3976.33</v>
      </c>
      <c r="L18" s="134"/>
      <c r="M18" s="163" t="s">
        <v>203</v>
      </c>
    </row>
    <row r="19" spans="1:13" s="91" customFormat="1" ht="15" customHeight="1" x14ac:dyDescent="0.35">
      <c r="A19" s="103" t="s">
        <v>33</v>
      </c>
      <c r="B19" s="29">
        <v>75</v>
      </c>
      <c r="C19" s="23" t="s">
        <v>143</v>
      </c>
      <c r="D19" s="23" t="s">
        <v>10</v>
      </c>
      <c r="E19" s="23" t="s">
        <v>136</v>
      </c>
      <c r="F19" s="23" t="s">
        <v>77</v>
      </c>
      <c r="G19" s="23" t="s">
        <v>6</v>
      </c>
      <c r="H19" s="132">
        <v>5311.85</v>
      </c>
      <c r="I19" s="133">
        <v>7357.44</v>
      </c>
      <c r="J19" s="133">
        <v>3606.67</v>
      </c>
      <c r="K19" s="134">
        <f t="shared" si="0"/>
        <v>3750.7699999999995</v>
      </c>
      <c r="L19" s="134"/>
      <c r="M19" s="163" t="s">
        <v>207</v>
      </c>
    </row>
    <row r="20" spans="1:13" s="91" customFormat="1" x14ac:dyDescent="0.35">
      <c r="A20" s="103" t="s">
        <v>29</v>
      </c>
      <c r="B20" s="29">
        <v>57</v>
      </c>
      <c r="C20" s="23" t="s">
        <v>117</v>
      </c>
      <c r="D20" s="23" t="s">
        <v>4</v>
      </c>
      <c r="E20" s="23" t="s">
        <v>242</v>
      </c>
      <c r="F20" s="23" t="s">
        <v>76</v>
      </c>
      <c r="G20" s="23" t="s">
        <v>6</v>
      </c>
      <c r="H20" s="132">
        <v>10063.049999999999</v>
      </c>
      <c r="I20" s="133">
        <v>14353.26</v>
      </c>
      <c r="J20" s="133">
        <v>6955.82</v>
      </c>
      <c r="K20" s="134">
        <f t="shared" si="0"/>
        <v>7397.4400000000005</v>
      </c>
      <c r="L20" s="134"/>
      <c r="M20" s="163" t="s">
        <v>207</v>
      </c>
    </row>
    <row r="21" spans="1:13" s="91" customFormat="1" x14ac:dyDescent="0.35">
      <c r="A21" s="103" t="s">
        <v>30</v>
      </c>
      <c r="B21" s="29">
        <v>58</v>
      </c>
      <c r="C21" s="23" t="s">
        <v>110</v>
      </c>
      <c r="D21" s="23" t="s">
        <v>10</v>
      </c>
      <c r="E21" s="23" t="s">
        <v>242</v>
      </c>
      <c r="F21" s="23" t="s">
        <v>77</v>
      </c>
      <c r="G21" s="23" t="s">
        <v>6</v>
      </c>
      <c r="H21" s="132">
        <v>4694.78</v>
      </c>
      <c r="I21" s="133">
        <v>7503.58</v>
      </c>
      <c r="J21" s="135">
        <v>6493.38</v>
      </c>
      <c r="K21" s="134">
        <f t="shared" si="0"/>
        <v>1010.1999999999998</v>
      </c>
      <c r="L21" s="134"/>
      <c r="M21" s="163" t="s">
        <v>208</v>
      </c>
    </row>
    <row r="22" spans="1:13" s="91" customFormat="1" x14ac:dyDescent="0.35">
      <c r="A22" s="103" t="s">
        <v>22</v>
      </c>
      <c r="B22" s="29">
        <v>14</v>
      </c>
      <c r="C22" s="23" t="s">
        <v>153</v>
      </c>
      <c r="D22" s="23" t="s">
        <v>4</v>
      </c>
      <c r="E22" s="23" t="s">
        <v>9</v>
      </c>
      <c r="F22" s="23" t="s">
        <v>76</v>
      </c>
      <c r="G22" s="23" t="s">
        <v>6</v>
      </c>
      <c r="H22" s="132">
        <v>11847.52</v>
      </c>
      <c r="I22" s="133">
        <v>19100.95</v>
      </c>
      <c r="J22" s="133">
        <v>18164.189999999999</v>
      </c>
      <c r="K22" s="134">
        <f t="shared" si="0"/>
        <v>936.76000000000204</v>
      </c>
      <c r="L22" s="134"/>
      <c r="M22" s="163" t="s">
        <v>205</v>
      </c>
    </row>
    <row r="23" spans="1:13" s="91" customFormat="1" x14ac:dyDescent="0.35">
      <c r="A23" s="103" t="s">
        <v>25</v>
      </c>
      <c r="B23" s="29">
        <v>44</v>
      </c>
      <c r="C23" s="23" t="s">
        <v>117</v>
      </c>
      <c r="D23" s="23" t="s">
        <v>4</v>
      </c>
      <c r="E23" s="23" t="s">
        <v>5</v>
      </c>
      <c r="F23" s="23" t="s">
        <v>76</v>
      </c>
      <c r="G23" s="23" t="s">
        <v>6</v>
      </c>
      <c r="H23" s="132">
        <v>10063.049999999999</v>
      </c>
      <c r="I23" s="133">
        <v>11637.24</v>
      </c>
      <c r="J23" s="133">
        <v>6745.58</v>
      </c>
      <c r="K23" s="134">
        <f t="shared" si="0"/>
        <v>4891.66</v>
      </c>
      <c r="L23" s="134"/>
      <c r="M23" s="163" t="s">
        <v>203</v>
      </c>
    </row>
    <row r="24" spans="1:13" s="91" customFormat="1" x14ac:dyDescent="0.35">
      <c r="A24" s="103" t="s">
        <v>38</v>
      </c>
      <c r="B24" s="29">
        <v>61</v>
      </c>
      <c r="C24" s="23" t="s">
        <v>117</v>
      </c>
      <c r="D24" s="23" t="s">
        <v>4</v>
      </c>
      <c r="E24" s="23" t="s">
        <v>89</v>
      </c>
      <c r="F24" s="23" t="s">
        <v>76</v>
      </c>
      <c r="G24" s="23" t="s">
        <v>6</v>
      </c>
      <c r="H24" s="132">
        <v>10063.049999999999</v>
      </c>
      <c r="I24" s="133">
        <v>11688.09</v>
      </c>
      <c r="J24" s="133">
        <v>6365.02</v>
      </c>
      <c r="K24" s="134">
        <f t="shared" si="0"/>
        <v>5323.07</v>
      </c>
      <c r="L24" s="134"/>
      <c r="M24" s="163" t="s">
        <v>203</v>
      </c>
    </row>
    <row r="25" spans="1:13" s="91" customFormat="1" x14ac:dyDescent="0.35">
      <c r="A25" s="103" t="s">
        <v>21</v>
      </c>
      <c r="B25" s="29">
        <v>13</v>
      </c>
      <c r="C25" s="23" t="s">
        <v>153</v>
      </c>
      <c r="D25" s="23" t="s">
        <v>4</v>
      </c>
      <c r="E25" s="23" t="s">
        <v>8</v>
      </c>
      <c r="F25" s="23" t="s">
        <v>76</v>
      </c>
      <c r="G25" s="23" t="s">
        <v>6</v>
      </c>
      <c r="H25" s="132">
        <v>11847.52</v>
      </c>
      <c r="I25" s="133">
        <v>23385.54</v>
      </c>
      <c r="J25" s="133">
        <v>19064.29</v>
      </c>
      <c r="K25" s="134">
        <v>4321.25</v>
      </c>
      <c r="L25" s="134"/>
      <c r="M25" s="163" t="s">
        <v>206</v>
      </c>
    </row>
    <row r="26" spans="1:13" s="91" customFormat="1" x14ac:dyDescent="0.35">
      <c r="A26" s="103" t="s">
        <v>34</v>
      </c>
      <c r="B26" s="29">
        <v>73</v>
      </c>
      <c r="C26" s="23" t="s">
        <v>166</v>
      </c>
      <c r="D26" s="23" t="s">
        <v>4</v>
      </c>
      <c r="E26" s="23" t="s">
        <v>5</v>
      </c>
      <c r="F26" s="23" t="s">
        <v>115</v>
      </c>
      <c r="G26" s="23" t="s">
        <v>6</v>
      </c>
      <c r="H26" s="132">
        <v>10623.73</v>
      </c>
      <c r="I26" s="133">
        <v>14336.32</v>
      </c>
      <c r="J26" s="133">
        <v>7355.63</v>
      </c>
      <c r="K26" s="134">
        <f t="shared" ref="K26:K57" si="1">I26-J26</f>
        <v>6980.69</v>
      </c>
      <c r="L26" s="134"/>
      <c r="M26" s="163" t="s">
        <v>205</v>
      </c>
    </row>
    <row r="27" spans="1:13" s="91" customFormat="1" x14ac:dyDescent="0.35">
      <c r="A27" s="103" t="s">
        <v>109</v>
      </c>
      <c r="B27" s="29">
        <v>89</v>
      </c>
      <c r="C27" s="23" t="s">
        <v>223</v>
      </c>
      <c r="D27" s="23" t="s">
        <v>4</v>
      </c>
      <c r="E27" s="23" t="s">
        <v>8</v>
      </c>
      <c r="F27" s="23" t="s">
        <v>76</v>
      </c>
      <c r="G27" s="23" t="s">
        <v>6</v>
      </c>
      <c r="H27" s="132">
        <v>8088.61</v>
      </c>
      <c r="I27" s="133">
        <v>9076.35</v>
      </c>
      <c r="J27" s="133">
        <v>4875.45</v>
      </c>
      <c r="K27" s="134">
        <f t="shared" si="1"/>
        <v>4200.9000000000005</v>
      </c>
      <c r="L27" s="134"/>
      <c r="M27" s="163" t="s">
        <v>203</v>
      </c>
    </row>
    <row r="28" spans="1:13" s="91" customFormat="1" x14ac:dyDescent="0.35">
      <c r="A28" s="103" t="s">
        <v>196</v>
      </c>
      <c r="B28" s="29">
        <v>60</v>
      </c>
      <c r="C28" s="23" t="s">
        <v>118</v>
      </c>
      <c r="D28" s="23" t="s">
        <v>12</v>
      </c>
      <c r="E28" s="23" t="s">
        <v>13</v>
      </c>
      <c r="F28" s="23" t="s">
        <v>44</v>
      </c>
      <c r="G28" s="23" t="s">
        <v>14</v>
      </c>
      <c r="H28" s="132">
        <v>14089.53</v>
      </c>
      <c r="I28" s="133">
        <v>19506.2</v>
      </c>
      <c r="J28" s="133">
        <v>9655.9</v>
      </c>
      <c r="K28" s="134">
        <f t="shared" si="1"/>
        <v>9850.3000000000011</v>
      </c>
      <c r="L28" s="134"/>
      <c r="M28" s="163" t="s">
        <v>204</v>
      </c>
    </row>
    <row r="29" spans="1:13" s="91" customFormat="1" x14ac:dyDescent="0.35">
      <c r="A29" s="103" t="s">
        <v>69</v>
      </c>
      <c r="B29" s="29">
        <v>81</v>
      </c>
      <c r="C29" s="23" t="s">
        <v>271</v>
      </c>
      <c r="D29" s="23" t="s">
        <v>12</v>
      </c>
      <c r="E29" s="23" t="s">
        <v>13</v>
      </c>
      <c r="F29" s="23" t="s">
        <v>44</v>
      </c>
      <c r="G29" s="23" t="s">
        <v>14</v>
      </c>
      <c r="H29" s="132">
        <v>11333.35</v>
      </c>
      <c r="I29" s="133">
        <v>15218.88</v>
      </c>
      <c r="J29" s="133">
        <v>8113.09</v>
      </c>
      <c r="K29" s="134">
        <f t="shared" si="1"/>
        <v>7105.7899999999991</v>
      </c>
      <c r="L29" s="134"/>
      <c r="M29" s="163" t="s">
        <v>205</v>
      </c>
    </row>
    <row r="30" spans="1:13" s="91" customFormat="1" x14ac:dyDescent="0.35">
      <c r="A30" s="103" t="s">
        <v>32</v>
      </c>
      <c r="B30" s="29">
        <v>76</v>
      </c>
      <c r="C30" s="23" t="s">
        <v>143</v>
      </c>
      <c r="D30" s="23" t="s">
        <v>10</v>
      </c>
      <c r="E30" s="23" t="s">
        <v>137</v>
      </c>
      <c r="F30" s="23" t="s">
        <v>77</v>
      </c>
      <c r="G30" s="23" t="s">
        <v>6</v>
      </c>
      <c r="H30" s="132">
        <v>5311.85</v>
      </c>
      <c r="I30" s="133">
        <v>8591.4699999999993</v>
      </c>
      <c r="J30" s="133">
        <v>6282.23</v>
      </c>
      <c r="K30" s="134">
        <f t="shared" si="1"/>
        <v>2309.2399999999998</v>
      </c>
      <c r="L30" s="134"/>
      <c r="M30" s="163" t="s">
        <v>205</v>
      </c>
    </row>
    <row r="31" spans="1:13" s="91" customFormat="1" x14ac:dyDescent="0.35">
      <c r="A31" s="103" t="s">
        <v>20</v>
      </c>
      <c r="B31" s="29">
        <v>8</v>
      </c>
      <c r="C31" s="23" t="s">
        <v>153</v>
      </c>
      <c r="D31" s="23" t="s">
        <v>4</v>
      </c>
      <c r="E31" s="23" t="s">
        <v>90</v>
      </c>
      <c r="F31" s="23" t="s">
        <v>76</v>
      </c>
      <c r="G31" s="23" t="s">
        <v>6</v>
      </c>
      <c r="H31" s="132">
        <v>11847.52</v>
      </c>
      <c r="I31" s="133">
        <v>15917.43</v>
      </c>
      <c r="J31" s="133">
        <v>8824.9599999999991</v>
      </c>
      <c r="K31" s="134">
        <f t="shared" si="1"/>
        <v>7092.4700000000012</v>
      </c>
      <c r="L31" s="134"/>
      <c r="M31" s="163" t="s">
        <v>205</v>
      </c>
    </row>
    <row r="32" spans="1:13" s="91" customFormat="1" x14ac:dyDescent="0.35">
      <c r="A32" s="103" t="s">
        <v>105</v>
      </c>
      <c r="B32" s="29">
        <v>79</v>
      </c>
      <c r="C32" s="23" t="s">
        <v>11</v>
      </c>
      <c r="D32" s="23" t="s">
        <v>10</v>
      </c>
      <c r="E32" s="23" t="s">
        <v>90</v>
      </c>
      <c r="F32" s="23" t="s">
        <v>77</v>
      </c>
      <c r="G32" s="23" t="s">
        <v>6</v>
      </c>
      <c r="H32" s="132">
        <v>4417.12</v>
      </c>
      <c r="I32" s="133">
        <v>5052.01</v>
      </c>
      <c r="J32" s="136">
        <v>2573.1</v>
      </c>
      <c r="K32" s="134">
        <f t="shared" si="1"/>
        <v>2478.9100000000003</v>
      </c>
      <c r="L32" s="134"/>
      <c r="M32" s="163" t="s">
        <v>203</v>
      </c>
    </row>
    <row r="33" spans="1:13" s="91" customFormat="1" x14ac:dyDescent="0.35">
      <c r="A33" s="103" t="s">
        <v>26</v>
      </c>
      <c r="B33" s="29">
        <v>49</v>
      </c>
      <c r="C33" s="23" t="s">
        <v>113</v>
      </c>
      <c r="D33" s="23" t="s">
        <v>10</v>
      </c>
      <c r="E33" s="23" t="s">
        <v>5</v>
      </c>
      <c r="F33" s="23" t="s">
        <v>77</v>
      </c>
      <c r="G33" s="23" t="s">
        <v>6</v>
      </c>
      <c r="H33" s="132">
        <v>4993.07</v>
      </c>
      <c r="I33" s="133">
        <v>5815.05</v>
      </c>
      <c r="J33" s="133">
        <v>3781.4</v>
      </c>
      <c r="K33" s="134">
        <f t="shared" si="1"/>
        <v>2033.65</v>
      </c>
      <c r="L33" s="134"/>
      <c r="M33" s="163" t="s">
        <v>203</v>
      </c>
    </row>
    <row r="34" spans="1:13" s="91" customFormat="1" x14ac:dyDescent="0.35">
      <c r="A34" s="103" t="s">
        <v>108</v>
      </c>
      <c r="B34" s="29">
        <v>86</v>
      </c>
      <c r="C34" s="23" t="s">
        <v>114</v>
      </c>
      <c r="D34" s="23" t="s">
        <v>4</v>
      </c>
      <c r="E34" s="23" t="s">
        <v>9</v>
      </c>
      <c r="F34" s="23" t="s">
        <v>76</v>
      </c>
      <c r="G34" s="23" t="s">
        <v>6</v>
      </c>
      <c r="H34" s="132">
        <v>7661.75</v>
      </c>
      <c r="I34" s="133">
        <v>8597.3799999999992</v>
      </c>
      <c r="J34" s="133">
        <v>4899.91</v>
      </c>
      <c r="K34" s="134">
        <f t="shared" si="1"/>
        <v>3697.4699999999993</v>
      </c>
      <c r="L34" s="134"/>
      <c r="M34" s="163" t="s">
        <v>203</v>
      </c>
    </row>
    <row r="35" spans="1:13" s="91" customFormat="1" x14ac:dyDescent="0.35">
      <c r="A35" s="103" t="s">
        <v>37</v>
      </c>
      <c r="B35" s="29">
        <v>65</v>
      </c>
      <c r="C35" s="23" t="s">
        <v>117</v>
      </c>
      <c r="D35" s="23" t="s">
        <v>4</v>
      </c>
      <c r="E35" s="23" t="s">
        <v>8</v>
      </c>
      <c r="F35" s="23" t="s">
        <v>76</v>
      </c>
      <c r="G35" s="23" t="s">
        <v>6</v>
      </c>
      <c r="H35" s="132">
        <v>10063.049999999999</v>
      </c>
      <c r="I35" s="133">
        <v>13867.7</v>
      </c>
      <c r="J35" s="133">
        <v>8599.52</v>
      </c>
      <c r="K35" s="134">
        <f t="shared" si="1"/>
        <v>5268.18</v>
      </c>
      <c r="L35" s="134"/>
      <c r="M35" s="163" t="s">
        <v>205</v>
      </c>
    </row>
    <row r="36" spans="1:13" s="91" customFormat="1" x14ac:dyDescent="0.35">
      <c r="A36" s="103" t="s">
        <v>24</v>
      </c>
      <c r="B36" s="29">
        <v>35</v>
      </c>
      <c r="C36" s="23" t="s">
        <v>143</v>
      </c>
      <c r="D36" s="23" t="s">
        <v>10</v>
      </c>
      <c r="E36" s="23" t="s">
        <v>89</v>
      </c>
      <c r="F36" s="23" t="s">
        <v>77</v>
      </c>
      <c r="G36" s="23" t="s">
        <v>6</v>
      </c>
      <c r="H36" s="132">
        <v>4993.07</v>
      </c>
      <c r="I36" s="133">
        <v>6596.74</v>
      </c>
      <c r="J36" s="133">
        <v>4153.01</v>
      </c>
      <c r="K36" s="134">
        <f t="shared" si="1"/>
        <v>2443.7299999999996</v>
      </c>
      <c r="L36" s="134"/>
      <c r="M36" s="163" t="s">
        <v>205</v>
      </c>
    </row>
    <row r="37" spans="1:13" s="91" customFormat="1" x14ac:dyDescent="0.35">
      <c r="A37" s="103" t="s">
        <v>28</v>
      </c>
      <c r="B37" s="29">
        <v>56</v>
      </c>
      <c r="C37" s="23" t="s">
        <v>111</v>
      </c>
      <c r="D37" s="23" t="s">
        <v>4</v>
      </c>
      <c r="E37" s="23" t="s">
        <v>5</v>
      </c>
      <c r="F37" s="23" t="s">
        <v>116</v>
      </c>
      <c r="G37" s="23" t="s">
        <v>6</v>
      </c>
      <c r="H37" s="132">
        <v>11220.22</v>
      </c>
      <c r="I37" s="133">
        <v>15256.26</v>
      </c>
      <c r="J37" s="133">
        <v>7649.09</v>
      </c>
      <c r="K37" s="134">
        <f t="shared" si="1"/>
        <v>7607.17</v>
      </c>
      <c r="L37" s="134"/>
      <c r="M37" s="163" t="s">
        <v>207</v>
      </c>
    </row>
    <row r="38" spans="1:13" s="91" customFormat="1" x14ac:dyDescent="0.35">
      <c r="A38" s="103" t="s">
        <v>23</v>
      </c>
      <c r="B38" s="29">
        <v>34</v>
      </c>
      <c r="C38" s="23" t="s">
        <v>143</v>
      </c>
      <c r="D38" s="23" t="s">
        <v>10</v>
      </c>
      <c r="E38" s="23" t="s">
        <v>89</v>
      </c>
      <c r="F38" s="23" t="s">
        <v>77</v>
      </c>
      <c r="G38" s="23" t="s">
        <v>6</v>
      </c>
      <c r="H38" s="132">
        <v>5311.85</v>
      </c>
      <c r="I38" s="133">
        <v>7014.07</v>
      </c>
      <c r="J38" s="133">
        <v>3637.15</v>
      </c>
      <c r="K38" s="134">
        <f t="shared" si="1"/>
        <v>3376.9199999999996</v>
      </c>
      <c r="L38" s="134"/>
      <c r="M38" s="163" t="s">
        <v>205</v>
      </c>
    </row>
    <row r="39" spans="1:13" s="91" customFormat="1" x14ac:dyDescent="0.35">
      <c r="A39" s="103" t="s">
        <v>36</v>
      </c>
      <c r="B39" s="29">
        <v>69</v>
      </c>
      <c r="C39" s="23" t="s">
        <v>117</v>
      </c>
      <c r="D39" s="23" t="s">
        <v>4</v>
      </c>
      <c r="E39" s="23" t="s">
        <v>91</v>
      </c>
      <c r="F39" s="23" t="s">
        <v>43</v>
      </c>
      <c r="G39" s="23" t="s">
        <v>15</v>
      </c>
      <c r="H39" s="132">
        <v>10063.049999999999</v>
      </c>
      <c r="I39" s="133">
        <v>13158.18</v>
      </c>
      <c r="J39" s="133">
        <v>6170.95</v>
      </c>
      <c r="K39" s="134">
        <f t="shared" si="1"/>
        <v>6987.2300000000005</v>
      </c>
      <c r="L39" s="134"/>
      <c r="M39" s="163" t="s">
        <v>203</v>
      </c>
    </row>
    <row r="40" spans="1:13" s="91" customFormat="1" x14ac:dyDescent="0.35">
      <c r="A40" s="103" t="s">
        <v>27</v>
      </c>
      <c r="B40" s="29">
        <v>51</v>
      </c>
      <c r="C40" s="23" t="s">
        <v>155</v>
      </c>
      <c r="D40" s="23" t="s">
        <v>10</v>
      </c>
      <c r="E40" s="23" t="s">
        <v>9</v>
      </c>
      <c r="F40" s="23" t="s">
        <v>77</v>
      </c>
      <c r="G40" s="23" t="s">
        <v>6</v>
      </c>
      <c r="H40" s="132">
        <v>4993.07</v>
      </c>
      <c r="I40" s="133">
        <v>5816.48</v>
      </c>
      <c r="J40" s="133">
        <v>3237.67</v>
      </c>
      <c r="K40" s="134">
        <f t="shared" si="1"/>
        <v>2578.8099999999995</v>
      </c>
      <c r="L40" s="134"/>
      <c r="M40" s="163" t="s">
        <v>203</v>
      </c>
    </row>
    <row r="41" spans="1:13" s="91" customFormat="1" x14ac:dyDescent="0.35">
      <c r="A41" s="103" t="s">
        <v>35</v>
      </c>
      <c r="B41" s="29">
        <v>70</v>
      </c>
      <c r="C41" s="23" t="s">
        <v>117</v>
      </c>
      <c r="D41" s="23" t="s">
        <v>4</v>
      </c>
      <c r="E41" s="23" t="s">
        <v>91</v>
      </c>
      <c r="F41" s="23" t="s">
        <v>43</v>
      </c>
      <c r="G41" s="23" t="s">
        <v>15</v>
      </c>
      <c r="H41" s="132">
        <v>10063.049999999999</v>
      </c>
      <c r="I41" s="133">
        <v>11682.78</v>
      </c>
      <c r="J41" s="133">
        <v>6366.72</v>
      </c>
      <c r="K41" s="134">
        <f t="shared" si="1"/>
        <v>5316.06</v>
      </c>
      <c r="L41" s="134"/>
      <c r="M41" s="163" t="s">
        <v>203</v>
      </c>
    </row>
    <row r="42" spans="1:13" s="90" customFormat="1" x14ac:dyDescent="0.35">
      <c r="A42" s="104" t="s">
        <v>135</v>
      </c>
      <c r="B42" s="30">
        <v>1020</v>
      </c>
      <c r="C42" s="24"/>
      <c r="D42" s="24" t="s">
        <v>119</v>
      </c>
      <c r="E42" s="24" t="s">
        <v>5</v>
      </c>
      <c r="F42" s="24" t="s">
        <v>144</v>
      </c>
      <c r="G42" s="24" t="s">
        <v>15</v>
      </c>
      <c r="H42" s="137">
        <v>1200</v>
      </c>
      <c r="I42" s="138">
        <v>1428</v>
      </c>
      <c r="J42" s="139">
        <v>0</v>
      </c>
      <c r="K42" s="140">
        <f t="shared" si="1"/>
        <v>1428</v>
      </c>
      <c r="L42" s="140"/>
      <c r="M42" s="164" t="s">
        <v>121</v>
      </c>
    </row>
    <row r="43" spans="1:13" s="90" customFormat="1" x14ac:dyDescent="0.35">
      <c r="A43" s="104" t="s">
        <v>148</v>
      </c>
      <c r="B43" s="30">
        <v>1018</v>
      </c>
      <c r="C43" s="25"/>
      <c r="D43" s="24" t="s">
        <v>119</v>
      </c>
      <c r="E43" s="24" t="s">
        <v>136</v>
      </c>
      <c r="F43" s="24" t="s">
        <v>144</v>
      </c>
      <c r="G43" s="24" t="s">
        <v>15</v>
      </c>
      <c r="H43" s="138">
        <v>1200</v>
      </c>
      <c r="I43" s="138">
        <v>1428</v>
      </c>
      <c r="J43" s="139">
        <v>0</v>
      </c>
      <c r="K43" s="140">
        <f t="shared" si="1"/>
        <v>1428</v>
      </c>
      <c r="L43" s="140"/>
      <c r="M43" s="164" t="s">
        <v>121</v>
      </c>
    </row>
    <row r="44" spans="1:13" s="90" customFormat="1" x14ac:dyDescent="0.35">
      <c r="A44" s="105" t="s">
        <v>200</v>
      </c>
      <c r="B44" s="30">
        <v>1021</v>
      </c>
      <c r="C44" s="24"/>
      <c r="D44" s="24" t="s">
        <v>119</v>
      </c>
      <c r="E44" s="24" t="s">
        <v>225</v>
      </c>
      <c r="F44" s="24" t="s">
        <v>144</v>
      </c>
      <c r="G44" s="24" t="s">
        <v>15</v>
      </c>
      <c r="H44" s="138">
        <v>1200</v>
      </c>
      <c r="I44" s="138">
        <v>1428</v>
      </c>
      <c r="J44" s="139">
        <v>0</v>
      </c>
      <c r="K44" s="140">
        <f t="shared" si="1"/>
        <v>1428</v>
      </c>
      <c r="L44" s="140"/>
      <c r="M44" s="164" t="s">
        <v>121</v>
      </c>
    </row>
    <row r="45" spans="1:13" s="90" customFormat="1" x14ac:dyDescent="0.35">
      <c r="A45" s="104" t="s">
        <v>122</v>
      </c>
      <c r="B45" s="30">
        <v>1013</v>
      </c>
      <c r="C45" s="24"/>
      <c r="D45" s="24" t="s">
        <v>119</v>
      </c>
      <c r="E45" s="24" t="s">
        <v>136</v>
      </c>
      <c r="F45" s="24" t="s">
        <v>144</v>
      </c>
      <c r="G45" s="24" t="s">
        <v>15</v>
      </c>
      <c r="H45" s="138">
        <v>1200</v>
      </c>
      <c r="I45" s="138">
        <v>1428</v>
      </c>
      <c r="J45" s="139">
        <v>0</v>
      </c>
      <c r="K45" s="140">
        <f t="shared" si="1"/>
        <v>1428</v>
      </c>
      <c r="L45" s="140"/>
      <c r="M45" s="164" t="s">
        <v>121</v>
      </c>
    </row>
    <row r="46" spans="1:13" s="90" customFormat="1" x14ac:dyDescent="0.35">
      <c r="A46" s="104" t="s">
        <v>150</v>
      </c>
      <c r="B46" s="30">
        <v>1017</v>
      </c>
      <c r="C46" s="24"/>
      <c r="D46" s="24" t="s">
        <v>120</v>
      </c>
      <c r="E46" s="24" t="s">
        <v>9</v>
      </c>
      <c r="F46" s="24" t="s">
        <v>144</v>
      </c>
      <c r="G46" s="24" t="s">
        <v>15</v>
      </c>
      <c r="H46" s="137">
        <v>1200</v>
      </c>
      <c r="I46" s="138">
        <v>1428</v>
      </c>
      <c r="J46" s="139">
        <v>0</v>
      </c>
      <c r="K46" s="140">
        <f t="shared" si="1"/>
        <v>1428</v>
      </c>
      <c r="L46" s="140"/>
      <c r="M46" s="164" t="s">
        <v>121</v>
      </c>
    </row>
    <row r="47" spans="1:13" s="90" customFormat="1" x14ac:dyDescent="0.35">
      <c r="A47" s="104" t="s">
        <v>154</v>
      </c>
      <c r="B47" s="30">
        <v>1019</v>
      </c>
      <c r="C47" s="24"/>
      <c r="D47" s="24" t="s">
        <v>120</v>
      </c>
      <c r="E47" s="24" t="s">
        <v>90</v>
      </c>
      <c r="F47" s="24" t="s">
        <v>144</v>
      </c>
      <c r="G47" s="24" t="s">
        <v>15</v>
      </c>
      <c r="H47" s="138">
        <v>1200</v>
      </c>
      <c r="I47" s="138">
        <v>1428</v>
      </c>
      <c r="J47" s="139">
        <v>0</v>
      </c>
      <c r="K47" s="140">
        <f t="shared" si="1"/>
        <v>1428</v>
      </c>
      <c r="L47" s="140"/>
      <c r="M47" s="164" t="s">
        <v>121</v>
      </c>
    </row>
    <row r="48" spans="1:13" s="90" customFormat="1" x14ac:dyDescent="0.35">
      <c r="A48" s="104" t="s">
        <v>169</v>
      </c>
      <c r="B48" s="30">
        <v>1022</v>
      </c>
      <c r="C48" s="24"/>
      <c r="D48" s="24" t="s">
        <v>119</v>
      </c>
      <c r="E48" s="24" t="s">
        <v>225</v>
      </c>
      <c r="F48" s="24" t="s">
        <v>144</v>
      </c>
      <c r="G48" s="24" t="s">
        <v>15</v>
      </c>
      <c r="H48" s="138">
        <v>1200</v>
      </c>
      <c r="I48" s="138">
        <v>1428</v>
      </c>
      <c r="J48" s="139">
        <v>0</v>
      </c>
      <c r="K48" s="140">
        <f t="shared" si="1"/>
        <v>1428</v>
      </c>
      <c r="L48" s="140"/>
      <c r="M48" s="164" t="s">
        <v>121</v>
      </c>
    </row>
    <row r="49" spans="1:13" s="90" customFormat="1" x14ac:dyDescent="0.35">
      <c r="A49" s="104" t="s">
        <v>149</v>
      </c>
      <c r="B49" s="30">
        <v>1016</v>
      </c>
      <c r="C49" s="24"/>
      <c r="D49" s="24" t="s">
        <v>119</v>
      </c>
      <c r="E49" s="24" t="s">
        <v>90</v>
      </c>
      <c r="F49" s="24" t="s">
        <v>144</v>
      </c>
      <c r="G49" s="24" t="s">
        <v>15</v>
      </c>
      <c r="H49" s="137">
        <v>1200</v>
      </c>
      <c r="I49" s="138">
        <v>1428</v>
      </c>
      <c r="J49" s="139">
        <v>0</v>
      </c>
      <c r="K49" s="140">
        <f t="shared" si="1"/>
        <v>1428</v>
      </c>
      <c r="L49" s="140"/>
      <c r="M49" s="164" t="s">
        <v>121</v>
      </c>
    </row>
    <row r="50" spans="1:13" s="89" customFormat="1" x14ac:dyDescent="0.35">
      <c r="A50" s="106" t="s">
        <v>70</v>
      </c>
      <c r="B50" s="31">
        <v>2081</v>
      </c>
      <c r="C50" s="26"/>
      <c r="D50" s="26" t="s">
        <v>42</v>
      </c>
      <c r="E50" s="26" t="s">
        <v>124</v>
      </c>
      <c r="F50" s="26" t="s">
        <v>126</v>
      </c>
      <c r="G50" s="26" t="s">
        <v>6</v>
      </c>
      <c r="H50" s="141">
        <v>6525.15</v>
      </c>
      <c r="I50" s="141">
        <v>6525.15</v>
      </c>
      <c r="J50" s="141">
        <v>0</v>
      </c>
      <c r="K50" s="142">
        <f t="shared" si="1"/>
        <v>6525.15</v>
      </c>
      <c r="L50" s="142"/>
      <c r="M50" s="165" t="s">
        <v>184</v>
      </c>
    </row>
    <row r="51" spans="1:13" s="89" customFormat="1" x14ac:dyDescent="0.35">
      <c r="A51" s="106" t="s">
        <v>125</v>
      </c>
      <c r="B51" s="31">
        <v>2079</v>
      </c>
      <c r="C51" s="26"/>
      <c r="D51" s="26" t="s">
        <v>42</v>
      </c>
      <c r="E51" s="26" t="s">
        <v>124</v>
      </c>
      <c r="F51" s="26" t="s">
        <v>71</v>
      </c>
      <c r="G51" s="26" t="s">
        <v>6</v>
      </c>
      <c r="H51" s="141">
        <v>5263.64</v>
      </c>
      <c r="I51" s="141">
        <v>5263.64</v>
      </c>
      <c r="J51" s="141">
        <v>0</v>
      </c>
      <c r="K51" s="142">
        <f t="shared" si="1"/>
        <v>5263.64</v>
      </c>
      <c r="L51" s="142"/>
      <c r="M51" s="165" t="s">
        <v>184</v>
      </c>
    </row>
    <row r="52" spans="1:13" s="89" customFormat="1" x14ac:dyDescent="0.35">
      <c r="A52" s="106" t="s">
        <v>125</v>
      </c>
      <c r="B52" s="31">
        <v>2079</v>
      </c>
      <c r="C52" s="26"/>
      <c r="D52" s="26" t="s">
        <v>42</v>
      </c>
      <c r="E52" s="26" t="s">
        <v>124</v>
      </c>
      <c r="F52" s="26" t="s">
        <v>71</v>
      </c>
      <c r="G52" s="26" t="s">
        <v>6</v>
      </c>
      <c r="H52" s="141">
        <v>1100</v>
      </c>
      <c r="I52" s="141">
        <v>1100</v>
      </c>
      <c r="J52" s="141">
        <v>0</v>
      </c>
      <c r="K52" s="142">
        <f t="shared" si="1"/>
        <v>1100</v>
      </c>
      <c r="L52" s="142"/>
      <c r="M52" s="165" t="s">
        <v>183</v>
      </c>
    </row>
    <row r="53" spans="1:13" s="89" customFormat="1" x14ac:dyDescent="0.35">
      <c r="A53" s="106" t="s">
        <v>160</v>
      </c>
      <c r="B53" s="31">
        <v>2095</v>
      </c>
      <c r="C53" s="26"/>
      <c r="D53" s="26" t="s">
        <v>42</v>
      </c>
      <c r="E53" s="26" t="s">
        <v>165</v>
      </c>
      <c r="F53" s="26" t="s">
        <v>42</v>
      </c>
      <c r="G53" s="26" t="s">
        <v>6</v>
      </c>
      <c r="H53" s="141">
        <v>500</v>
      </c>
      <c r="I53" s="141">
        <v>500</v>
      </c>
      <c r="J53" s="141">
        <v>0</v>
      </c>
      <c r="K53" s="142">
        <f t="shared" si="1"/>
        <v>500</v>
      </c>
      <c r="L53" s="142"/>
      <c r="M53" s="165" t="s">
        <v>175</v>
      </c>
    </row>
    <row r="54" spans="1:13" s="89" customFormat="1" x14ac:dyDescent="0.35">
      <c r="A54" s="106" t="s">
        <v>191</v>
      </c>
      <c r="B54" s="31">
        <v>2106</v>
      </c>
      <c r="C54" s="27"/>
      <c r="D54" s="26" t="s">
        <v>42</v>
      </c>
      <c r="E54" s="26" t="s">
        <v>172</v>
      </c>
      <c r="F54" s="26" t="s">
        <v>42</v>
      </c>
      <c r="G54" s="26" t="s">
        <v>6</v>
      </c>
      <c r="H54" s="143">
        <v>5500</v>
      </c>
      <c r="I54" s="143">
        <v>5500</v>
      </c>
      <c r="J54" s="141">
        <v>0</v>
      </c>
      <c r="K54" s="142">
        <f t="shared" si="1"/>
        <v>5500</v>
      </c>
      <c r="L54" s="142"/>
      <c r="M54" s="166" t="s">
        <v>181</v>
      </c>
    </row>
    <row r="55" spans="1:13" s="89" customFormat="1" x14ac:dyDescent="0.35">
      <c r="A55" s="106" t="s">
        <v>192</v>
      </c>
      <c r="B55" s="31">
        <v>2107</v>
      </c>
      <c r="C55" s="27"/>
      <c r="D55" s="26" t="s">
        <v>42</v>
      </c>
      <c r="E55" s="26" t="s">
        <v>172</v>
      </c>
      <c r="F55" s="26" t="s">
        <v>42</v>
      </c>
      <c r="G55" s="26" t="s">
        <v>6</v>
      </c>
      <c r="H55" s="143">
        <v>2625</v>
      </c>
      <c r="I55" s="143">
        <v>2625</v>
      </c>
      <c r="J55" s="141">
        <v>0</v>
      </c>
      <c r="K55" s="142">
        <f t="shared" si="1"/>
        <v>2625</v>
      </c>
      <c r="L55" s="142"/>
      <c r="M55" s="166" t="s">
        <v>181</v>
      </c>
    </row>
    <row r="56" spans="1:13" s="89" customFormat="1" x14ac:dyDescent="0.35">
      <c r="A56" s="106" t="s">
        <v>128</v>
      </c>
      <c r="B56" s="31">
        <v>2083</v>
      </c>
      <c r="C56" s="26"/>
      <c r="D56" s="26" t="s">
        <v>42</v>
      </c>
      <c r="E56" s="26" t="s">
        <v>124</v>
      </c>
      <c r="F56" s="26" t="s">
        <v>71</v>
      </c>
      <c r="G56" s="26" t="s">
        <v>6</v>
      </c>
      <c r="H56" s="141">
        <v>5263.64</v>
      </c>
      <c r="I56" s="141">
        <v>5263.64</v>
      </c>
      <c r="J56" s="141">
        <v>0</v>
      </c>
      <c r="K56" s="142">
        <f t="shared" si="1"/>
        <v>5263.64</v>
      </c>
      <c r="L56" s="142"/>
      <c r="M56" s="165" t="s">
        <v>184</v>
      </c>
    </row>
    <row r="57" spans="1:13" s="89" customFormat="1" x14ac:dyDescent="0.35">
      <c r="A57" s="106" t="s">
        <v>128</v>
      </c>
      <c r="B57" s="31">
        <v>2083</v>
      </c>
      <c r="C57" s="26"/>
      <c r="D57" s="26" t="s">
        <v>42</v>
      </c>
      <c r="E57" s="26" t="s">
        <v>124</v>
      </c>
      <c r="F57" s="26" t="s">
        <v>71</v>
      </c>
      <c r="G57" s="26" t="s">
        <v>6</v>
      </c>
      <c r="H57" s="141">
        <v>1100</v>
      </c>
      <c r="I57" s="141">
        <v>1100</v>
      </c>
      <c r="J57" s="141">
        <v>0</v>
      </c>
      <c r="K57" s="142">
        <f t="shared" si="1"/>
        <v>1100</v>
      </c>
      <c r="L57" s="142"/>
      <c r="M57" s="165" t="s">
        <v>183</v>
      </c>
    </row>
    <row r="58" spans="1:13" s="89" customFormat="1" x14ac:dyDescent="0.35">
      <c r="A58" s="106" t="s">
        <v>193</v>
      </c>
      <c r="B58" s="31">
        <v>2108</v>
      </c>
      <c r="C58" s="27"/>
      <c r="D58" s="26" t="s">
        <v>42</v>
      </c>
      <c r="E58" s="26" t="s">
        <v>172</v>
      </c>
      <c r="F58" s="26" t="s">
        <v>42</v>
      </c>
      <c r="G58" s="26" t="s">
        <v>6</v>
      </c>
      <c r="H58" s="143">
        <v>2625</v>
      </c>
      <c r="I58" s="143">
        <v>2625</v>
      </c>
      <c r="J58" s="141">
        <v>0</v>
      </c>
      <c r="K58" s="142">
        <f t="shared" ref="K58:K89" si="2">I58-J58</f>
        <v>2625</v>
      </c>
      <c r="L58" s="142"/>
      <c r="M58" s="166" t="s">
        <v>181</v>
      </c>
    </row>
    <row r="59" spans="1:13" s="89" customFormat="1" x14ac:dyDescent="0.35">
      <c r="A59" s="106" t="s">
        <v>140</v>
      </c>
      <c r="B59" s="31">
        <v>2091</v>
      </c>
      <c r="C59" s="26"/>
      <c r="D59" s="26" t="s">
        <v>42</v>
      </c>
      <c r="E59" s="26" t="s">
        <v>141</v>
      </c>
      <c r="F59" s="26" t="s">
        <v>42</v>
      </c>
      <c r="G59" s="26" t="s">
        <v>6</v>
      </c>
      <c r="H59" s="141">
        <v>5500</v>
      </c>
      <c r="I59" s="141">
        <v>5500</v>
      </c>
      <c r="J59" s="141">
        <v>0</v>
      </c>
      <c r="K59" s="142">
        <f t="shared" si="2"/>
        <v>5500</v>
      </c>
      <c r="L59" s="142"/>
      <c r="M59" s="165" t="s">
        <v>176</v>
      </c>
    </row>
    <row r="60" spans="1:13" s="89" customFormat="1" x14ac:dyDescent="0.35">
      <c r="A60" s="106" t="s">
        <v>178</v>
      </c>
      <c r="B60" s="31">
        <v>2104</v>
      </c>
      <c r="C60" s="27"/>
      <c r="D60" s="26" t="s">
        <v>42</v>
      </c>
      <c r="E60" s="26" t="s">
        <v>172</v>
      </c>
      <c r="F60" s="26" t="s">
        <v>42</v>
      </c>
      <c r="G60" s="26" t="s">
        <v>6</v>
      </c>
      <c r="H60" s="143">
        <v>7750</v>
      </c>
      <c r="I60" s="143">
        <v>7750</v>
      </c>
      <c r="J60" s="141">
        <v>0</v>
      </c>
      <c r="K60" s="142">
        <f t="shared" si="2"/>
        <v>7750</v>
      </c>
      <c r="L60" s="142"/>
      <c r="M60" s="166" t="s">
        <v>181</v>
      </c>
    </row>
    <row r="61" spans="1:13" s="89" customFormat="1" x14ac:dyDescent="0.35">
      <c r="A61" s="106" t="s">
        <v>179</v>
      </c>
      <c r="B61" s="31">
        <v>2105</v>
      </c>
      <c r="C61" s="27"/>
      <c r="D61" s="26" t="s">
        <v>42</v>
      </c>
      <c r="E61" s="26" t="s">
        <v>165</v>
      </c>
      <c r="F61" s="26" t="s">
        <v>42</v>
      </c>
      <c r="G61" s="26" t="s">
        <v>6</v>
      </c>
      <c r="H61" s="141">
        <v>500</v>
      </c>
      <c r="I61" s="141">
        <v>500</v>
      </c>
      <c r="J61" s="141">
        <v>0</v>
      </c>
      <c r="K61" s="142">
        <f t="shared" si="2"/>
        <v>500</v>
      </c>
      <c r="L61" s="142"/>
      <c r="M61" s="165" t="s">
        <v>175</v>
      </c>
    </row>
    <row r="62" spans="1:13" s="89" customFormat="1" x14ac:dyDescent="0.35">
      <c r="A62" s="106" t="s">
        <v>161</v>
      </c>
      <c r="B62" s="31">
        <v>2096</v>
      </c>
      <c r="C62" s="26"/>
      <c r="D62" s="26" t="s">
        <v>42</v>
      </c>
      <c r="E62" s="26" t="s">
        <v>165</v>
      </c>
      <c r="F62" s="26" t="s">
        <v>42</v>
      </c>
      <c r="G62" s="26" t="s">
        <v>6</v>
      </c>
      <c r="H62" s="141">
        <v>500</v>
      </c>
      <c r="I62" s="141">
        <v>500</v>
      </c>
      <c r="J62" s="141">
        <v>0</v>
      </c>
      <c r="K62" s="142">
        <f t="shared" si="2"/>
        <v>500</v>
      </c>
      <c r="L62" s="142"/>
      <c r="M62" s="165" t="s">
        <v>175</v>
      </c>
    </row>
    <row r="63" spans="1:13" s="89" customFormat="1" x14ac:dyDescent="0.35">
      <c r="A63" s="106" t="s">
        <v>158</v>
      </c>
      <c r="B63" s="31">
        <v>2093</v>
      </c>
      <c r="C63" s="26"/>
      <c r="D63" s="26" t="s">
        <v>42</v>
      </c>
      <c r="E63" s="26" t="s">
        <v>165</v>
      </c>
      <c r="F63" s="26" t="s">
        <v>42</v>
      </c>
      <c r="G63" s="26" t="s">
        <v>6</v>
      </c>
      <c r="H63" s="141">
        <v>500</v>
      </c>
      <c r="I63" s="141">
        <v>500</v>
      </c>
      <c r="J63" s="141">
        <v>0</v>
      </c>
      <c r="K63" s="142">
        <f t="shared" si="2"/>
        <v>500</v>
      </c>
      <c r="L63" s="142"/>
      <c r="M63" s="165" t="s">
        <v>175</v>
      </c>
    </row>
    <row r="64" spans="1:13" s="89" customFormat="1" x14ac:dyDescent="0.35">
      <c r="A64" s="106" t="s">
        <v>170</v>
      </c>
      <c r="B64" s="31">
        <v>2102</v>
      </c>
      <c r="C64" s="26"/>
      <c r="D64" s="26" t="s">
        <v>42</v>
      </c>
      <c r="E64" s="26" t="s">
        <v>165</v>
      </c>
      <c r="F64" s="26" t="s">
        <v>42</v>
      </c>
      <c r="G64" s="26" t="s">
        <v>6</v>
      </c>
      <c r="H64" s="141">
        <v>500</v>
      </c>
      <c r="I64" s="141">
        <v>500</v>
      </c>
      <c r="J64" s="141">
        <v>0</v>
      </c>
      <c r="K64" s="142">
        <f t="shared" si="2"/>
        <v>500</v>
      </c>
      <c r="L64" s="142"/>
      <c r="M64" s="165" t="s">
        <v>175</v>
      </c>
    </row>
    <row r="65" spans="1:13" s="89" customFormat="1" x14ac:dyDescent="0.35">
      <c r="A65" s="106" t="s">
        <v>171</v>
      </c>
      <c r="B65" s="31">
        <v>2103</v>
      </c>
      <c r="C65" s="26"/>
      <c r="D65" s="26" t="s">
        <v>42</v>
      </c>
      <c r="E65" s="26" t="s">
        <v>165</v>
      </c>
      <c r="F65" s="26" t="s">
        <v>42</v>
      </c>
      <c r="G65" s="26" t="s">
        <v>6</v>
      </c>
      <c r="H65" s="141">
        <v>500</v>
      </c>
      <c r="I65" s="141">
        <v>500</v>
      </c>
      <c r="J65" s="141">
        <v>0</v>
      </c>
      <c r="K65" s="142">
        <f t="shared" si="2"/>
        <v>500</v>
      </c>
      <c r="L65" s="142"/>
      <c r="M65" s="165" t="s">
        <v>175</v>
      </c>
    </row>
    <row r="66" spans="1:13" s="89" customFormat="1" x14ac:dyDescent="0.35">
      <c r="A66" s="106" t="s">
        <v>168</v>
      </c>
      <c r="B66" s="31">
        <v>2100</v>
      </c>
      <c r="C66" s="27"/>
      <c r="D66" s="26" t="s">
        <v>42</v>
      </c>
      <c r="E66" s="26" t="s">
        <v>124</v>
      </c>
      <c r="F66" s="26" t="s">
        <v>144</v>
      </c>
      <c r="G66" s="26" t="s">
        <v>6</v>
      </c>
      <c r="H66" s="143">
        <v>1226</v>
      </c>
      <c r="I66" s="144">
        <v>1226</v>
      </c>
      <c r="J66" s="144">
        <v>0</v>
      </c>
      <c r="K66" s="142">
        <f t="shared" si="2"/>
        <v>1226</v>
      </c>
      <c r="L66" s="142"/>
      <c r="M66" s="165" t="s">
        <v>184</v>
      </c>
    </row>
    <row r="67" spans="1:13" s="89" customFormat="1" x14ac:dyDescent="0.35">
      <c r="A67" s="106" t="s">
        <v>142</v>
      </c>
      <c r="B67" s="31">
        <v>2090</v>
      </c>
      <c r="C67" s="26"/>
      <c r="D67" s="26" t="s">
        <v>42</v>
      </c>
      <c r="E67" s="26" t="s">
        <v>124</v>
      </c>
      <c r="F67" s="26" t="s">
        <v>71</v>
      </c>
      <c r="G67" s="26" t="s">
        <v>6</v>
      </c>
      <c r="H67" s="141">
        <v>5263.64</v>
      </c>
      <c r="I67" s="141">
        <v>5263.64</v>
      </c>
      <c r="J67" s="141">
        <v>0</v>
      </c>
      <c r="K67" s="142">
        <f t="shared" si="2"/>
        <v>5263.64</v>
      </c>
      <c r="L67" s="142"/>
      <c r="M67" s="165" t="s">
        <v>184</v>
      </c>
    </row>
    <row r="68" spans="1:13" s="89" customFormat="1" x14ac:dyDescent="0.35">
      <c r="A68" s="106" t="s">
        <v>142</v>
      </c>
      <c r="B68" s="31">
        <v>2090</v>
      </c>
      <c r="C68" s="26"/>
      <c r="D68" s="26" t="s">
        <v>42</v>
      </c>
      <c r="E68" s="26" t="s">
        <v>124</v>
      </c>
      <c r="F68" s="26" t="s">
        <v>71</v>
      </c>
      <c r="G68" s="26" t="s">
        <v>6</v>
      </c>
      <c r="H68" s="141">
        <v>1100</v>
      </c>
      <c r="I68" s="141">
        <v>1100</v>
      </c>
      <c r="J68" s="141">
        <v>0</v>
      </c>
      <c r="K68" s="142">
        <f t="shared" si="2"/>
        <v>1100</v>
      </c>
      <c r="L68" s="142"/>
      <c r="M68" s="165" t="s">
        <v>183</v>
      </c>
    </row>
    <row r="69" spans="1:13" s="89" customFormat="1" x14ac:dyDescent="0.35">
      <c r="A69" s="106" t="s">
        <v>39</v>
      </c>
      <c r="B69" s="31">
        <v>2002</v>
      </c>
      <c r="C69" s="26"/>
      <c r="D69" s="26" t="s">
        <v>42</v>
      </c>
      <c r="E69" s="26" t="s">
        <v>87</v>
      </c>
      <c r="F69" s="26" t="s">
        <v>42</v>
      </c>
      <c r="G69" s="26" t="s">
        <v>6</v>
      </c>
      <c r="H69" s="141">
        <v>4200</v>
      </c>
      <c r="I69" s="141">
        <v>4200</v>
      </c>
      <c r="J69" s="141">
        <v>0</v>
      </c>
      <c r="K69" s="142">
        <f t="shared" si="2"/>
        <v>4200</v>
      </c>
      <c r="L69" s="142"/>
      <c r="M69" s="165" t="s">
        <v>176</v>
      </c>
    </row>
    <row r="70" spans="1:13" s="89" customFormat="1" x14ac:dyDescent="0.35">
      <c r="A70" s="106" t="s">
        <v>133</v>
      </c>
      <c r="B70" s="31">
        <v>2088</v>
      </c>
      <c r="C70" s="26"/>
      <c r="D70" s="26" t="s">
        <v>42</v>
      </c>
      <c r="E70" s="26" t="s">
        <v>124</v>
      </c>
      <c r="F70" s="26" t="s">
        <v>134</v>
      </c>
      <c r="G70" s="26" t="s">
        <v>6</v>
      </c>
      <c r="H70" s="141">
        <v>6500</v>
      </c>
      <c r="I70" s="141">
        <v>6500</v>
      </c>
      <c r="J70" s="141">
        <v>0</v>
      </c>
      <c r="K70" s="142">
        <f t="shared" si="2"/>
        <v>6500</v>
      </c>
      <c r="L70" s="142"/>
      <c r="M70" s="165" t="s">
        <v>183</v>
      </c>
    </row>
    <row r="71" spans="1:13" s="89" customFormat="1" x14ac:dyDescent="0.35">
      <c r="A71" s="106" t="s">
        <v>163</v>
      </c>
      <c r="B71" s="31">
        <v>2098</v>
      </c>
      <c r="C71" s="26"/>
      <c r="D71" s="26" t="s">
        <v>42</v>
      </c>
      <c r="E71" s="26" t="s">
        <v>165</v>
      </c>
      <c r="F71" s="26" t="s">
        <v>42</v>
      </c>
      <c r="G71" s="26" t="s">
        <v>6</v>
      </c>
      <c r="H71" s="141">
        <v>500</v>
      </c>
      <c r="I71" s="141">
        <v>500</v>
      </c>
      <c r="J71" s="141">
        <v>0</v>
      </c>
      <c r="K71" s="142">
        <f t="shared" si="2"/>
        <v>500</v>
      </c>
      <c r="L71" s="142"/>
      <c r="M71" s="165" t="s">
        <v>175</v>
      </c>
    </row>
    <row r="72" spans="1:13" s="89" customFormat="1" x14ac:dyDescent="0.35">
      <c r="A72" s="106" t="s">
        <v>130</v>
      </c>
      <c r="B72" s="31">
        <v>2085</v>
      </c>
      <c r="C72" s="26"/>
      <c r="D72" s="26" t="s">
        <v>42</v>
      </c>
      <c r="E72" s="26" t="s">
        <v>124</v>
      </c>
      <c r="F72" s="26" t="s">
        <v>71</v>
      </c>
      <c r="G72" s="26" t="s">
        <v>6</v>
      </c>
      <c r="H72" s="141">
        <v>5263.64</v>
      </c>
      <c r="I72" s="141">
        <v>5263.64</v>
      </c>
      <c r="J72" s="141">
        <v>0</v>
      </c>
      <c r="K72" s="142">
        <f t="shared" si="2"/>
        <v>5263.64</v>
      </c>
      <c r="L72" s="142"/>
      <c r="M72" s="165" t="s">
        <v>184</v>
      </c>
    </row>
    <row r="73" spans="1:13" s="89" customFormat="1" x14ac:dyDescent="0.35">
      <c r="A73" s="106" t="s">
        <v>130</v>
      </c>
      <c r="B73" s="31">
        <v>2085</v>
      </c>
      <c r="C73" s="26"/>
      <c r="D73" s="26" t="s">
        <v>42</v>
      </c>
      <c r="E73" s="26" t="s">
        <v>124</v>
      </c>
      <c r="F73" s="26" t="s">
        <v>71</v>
      </c>
      <c r="G73" s="26" t="s">
        <v>6</v>
      </c>
      <c r="H73" s="141">
        <v>1100</v>
      </c>
      <c r="I73" s="141">
        <v>1100</v>
      </c>
      <c r="J73" s="141">
        <v>0</v>
      </c>
      <c r="K73" s="142">
        <f t="shared" si="2"/>
        <v>1100</v>
      </c>
      <c r="L73" s="142"/>
      <c r="M73" s="165" t="s">
        <v>183</v>
      </c>
    </row>
    <row r="74" spans="1:13" s="89" customFormat="1" x14ac:dyDescent="0.35">
      <c r="A74" s="106" t="s">
        <v>194</v>
      </c>
      <c r="B74" s="31">
        <v>2109</v>
      </c>
      <c r="C74" s="27"/>
      <c r="D74" s="26" t="s">
        <v>42</v>
      </c>
      <c r="E74" s="26" t="s">
        <v>172</v>
      </c>
      <c r="F74" s="26" t="s">
        <v>42</v>
      </c>
      <c r="G74" s="26" t="s">
        <v>6</v>
      </c>
      <c r="H74" s="143">
        <v>2625</v>
      </c>
      <c r="I74" s="143">
        <v>2625</v>
      </c>
      <c r="J74" s="141">
        <v>0</v>
      </c>
      <c r="K74" s="142">
        <f t="shared" si="2"/>
        <v>2625</v>
      </c>
      <c r="L74" s="142"/>
      <c r="M74" s="166" t="s">
        <v>181</v>
      </c>
    </row>
    <row r="75" spans="1:13" s="89" customFormat="1" x14ac:dyDescent="0.35">
      <c r="A75" s="106" t="s">
        <v>131</v>
      </c>
      <c r="B75" s="31">
        <v>2086</v>
      </c>
      <c r="C75" s="26"/>
      <c r="D75" s="26" t="s">
        <v>42</v>
      </c>
      <c r="E75" s="26" t="s">
        <v>124</v>
      </c>
      <c r="F75" s="26" t="s">
        <v>71</v>
      </c>
      <c r="G75" s="26" t="s">
        <v>6</v>
      </c>
      <c r="H75" s="141">
        <v>5263.64</v>
      </c>
      <c r="I75" s="141">
        <v>5263.64</v>
      </c>
      <c r="J75" s="141">
        <v>0</v>
      </c>
      <c r="K75" s="142">
        <f t="shared" si="2"/>
        <v>5263.64</v>
      </c>
      <c r="L75" s="142"/>
      <c r="M75" s="165" t="s">
        <v>184</v>
      </c>
    </row>
    <row r="76" spans="1:13" s="89" customFormat="1" x14ac:dyDescent="0.35">
      <c r="A76" s="106" t="s">
        <v>131</v>
      </c>
      <c r="B76" s="31">
        <v>2086</v>
      </c>
      <c r="C76" s="26"/>
      <c r="D76" s="26" t="s">
        <v>42</v>
      </c>
      <c r="E76" s="26" t="s">
        <v>124</v>
      </c>
      <c r="F76" s="26" t="s">
        <v>71</v>
      </c>
      <c r="G76" s="26" t="s">
        <v>6</v>
      </c>
      <c r="H76" s="141">
        <v>1100</v>
      </c>
      <c r="I76" s="141">
        <v>1100</v>
      </c>
      <c r="J76" s="141">
        <v>0</v>
      </c>
      <c r="K76" s="142">
        <f t="shared" si="2"/>
        <v>1100</v>
      </c>
      <c r="L76" s="142"/>
      <c r="M76" s="165" t="s">
        <v>183</v>
      </c>
    </row>
    <row r="77" spans="1:13" s="89" customFormat="1" x14ac:dyDescent="0.35">
      <c r="A77" s="106" t="s">
        <v>40</v>
      </c>
      <c r="B77" s="31">
        <v>2003</v>
      </c>
      <c r="C77" s="26"/>
      <c r="D77" s="26" t="s">
        <v>42</v>
      </c>
      <c r="E77" s="26" t="s">
        <v>137</v>
      </c>
      <c r="F77" s="26" t="s">
        <v>42</v>
      </c>
      <c r="G77" s="26" t="s">
        <v>6</v>
      </c>
      <c r="H77" s="141">
        <v>4200</v>
      </c>
      <c r="I77" s="141">
        <v>4200</v>
      </c>
      <c r="J77" s="141">
        <v>0</v>
      </c>
      <c r="K77" s="142">
        <f t="shared" si="2"/>
        <v>4200</v>
      </c>
      <c r="L77" s="142"/>
      <c r="M77" s="165" t="s">
        <v>176</v>
      </c>
    </row>
    <row r="78" spans="1:13" s="89" customFormat="1" x14ac:dyDescent="0.35">
      <c r="A78" s="106" t="s">
        <v>195</v>
      </c>
      <c r="B78" s="31">
        <v>2110</v>
      </c>
      <c r="C78" s="27"/>
      <c r="D78" s="26" t="s">
        <v>42</v>
      </c>
      <c r="E78" s="26" t="s">
        <v>172</v>
      </c>
      <c r="F78" s="26" t="s">
        <v>42</v>
      </c>
      <c r="G78" s="26" t="s">
        <v>6</v>
      </c>
      <c r="H78" s="143">
        <v>5500</v>
      </c>
      <c r="I78" s="143">
        <v>5500</v>
      </c>
      <c r="J78" s="141">
        <v>0</v>
      </c>
      <c r="K78" s="142">
        <f t="shared" si="2"/>
        <v>5500</v>
      </c>
      <c r="L78" s="142"/>
      <c r="M78" s="166" t="s">
        <v>181</v>
      </c>
    </row>
    <row r="79" spans="1:13" s="89" customFormat="1" x14ac:dyDescent="0.35">
      <c r="A79" s="106" t="s">
        <v>132</v>
      </c>
      <c r="B79" s="31">
        <v>2087</v>
      </c>
      <c r="C79" s="26"/>
      <c r="D79" s="26" t="s">
        <v>42</v>
      </c>
      <c r="E79" s="26" t="s">
        <v>124</v>
      </c>
      <c r="F79" s="26" t="s">
        <v>71</v>
      </c>
      <c r="G79" s="26" t="s">
        <v>6</v>
      </c>
      <c r="H79" s="141">
        <v>5263.64</v>
      </c>
      <c r="I79" s="141">
        <v>5263.64</v>
      </c>
      <c r="J79" s="141">
        <v>0</v>
      </c>
      <c r="K79" s="142">
        <f t="shared" si="2"/>
        <v>5263.64</v>
      </c>
      <c r="L79" s="142"/>
      <c r="M79" s="165" t="s">
        <v>184</v>
      </c>
    </row>
    <row r="80" spans="1:13" s="89" customFormat="1" x14ac:dyDescent="0.35">
      <c r="A80" s="106" t="s">
        <v>132</v>
      </c>
      <c r="B80" s="31">
        <v>2087</v>
      </c>
      <c r="C80" s="26"/>
      <c r="D80" s="26" t="s">
        <v>42</v>
      </c>
      <c r="E80" s="26" t="s">
        <v>124</v>
      </c>
      <c r="F80" s="26" t="s">
        <v>71</v>
      </c>
      <c r="G80" s="26" t="s">
        <v>6</v>
      </c>
      <c r="H80" s="141">
        <v>1100</v>
      </c>
      <c r="I80" s="141">
        <v>1100</v>
      </c>
      <c r="J80" s="141">
        <v>0</v>
      </c>
      <c r="K80" s="142">
        <f t="shared" si="2"/>
        <v>1100</v>
      </c>
      <c r="L80" s="142"/>
      <c r="M80" s="165" t="s">
        <v>183</v>
      </c>
    </row>
    <row r="81" spans="1:13" s="89" customFormat="1" x14ac:dyDescent="0.35">
      <c r="A81" s="106" t="s">
        <v>129</v>
      </c>
      <c r="B81" s="31">
        <v>2084</v>
      </c>
      <c r="C81" s="26"/>
      <c r="D81" s="26" t="s">
        <v>42</v>
      </c>
      <c r="E81" s="26" t="s">
        <v>124</v>
      </c>
      <c r="F81" s="26" t="s">
        <v>71</v>
      </c>
      <c r="G81" s="26" t="s">
        <v>6</v>
      </c>
      <c r="H81" s="141">
        <v>5263.64</v>
      </c>
      <c r="I81" s="141">
        <v>5263.64</v>
      </c>
      <c r="J81" s="141">
        <v>0</v>
      </c>
      <c r="K81" s="142">
        <f t="shared" si="2"/>
        <v>5263.64</v>
      </c>
      <c r="L81" s="142"/>
      <c r="M81" s="165" t="s">
        <v>184</v>
      </c>
    </row>
    <row r="82" spans="1:13" s="89" customFormat="1" x14ac:dyDescent="0.35">
      <c r="A82" s="106" t="s">
        <v>129</v>
      </c>
      <c r="B82" s="31">
        <v>2084</v>
      </c>
      <c r="C82" s="26"/>
      <c r="D82" s="26" t="s">
        <v>42</v>
      </c>
      <c r="E82" s="26" t="s">
        <v>124</v>
      </c>
      <c r="F82" s="26" t="s">
        <v>71</v>
      </c>
      <c r="G82" s="26" t="s">
        <v>6</v>
      </c>
      <c r="H82" s="141">
        <v>1100</v>
      </c>
      <c r="I82" s="141">
        <v>1100</v>
      </c>
      <c r="J82" s="141">
        <v>0</v>
      </c>
      <c r="K82" s="142">
        <f t="shared" si="2"/>
        <v>1100</v>
      </c>
      <c r="L82" s="142"/>
      <c r="M82" s="165" t="s">
        <v>183</v>
      </c>
    </row>
    <row r="83" spans="1:13" s="89" customFormat="1" x14ac:dyDescent="0.35">
      <c r="A83" s="106" t="s">
        <v>123</v>
      </c>
      <c r="B83" s="31">
        <v>2078</v>
      </c>
      <c r="C83" s="26"/>
      <c r="D83" s="26" t="s">
        <v>42</v>
      </c>
      <c r="E83" s="26" t="s">
        <v>124</v>
      </c>
      <c r="F83" s="26" t="s">
        <v>71</v>
      </c>
      <c r="G83" s="26" t="s">
        <v>6</v>
      </c>
      <c r="H83" s="141">
        <v>5263.64</v>
      </c>
      <c r="I83" s="141">
        <v>5263.64</v>
      </c>
      <c r="J83" s="141">
        <v>0</v>
      </c>
      <c r="K83" s="142">
        <f t="shared" si="2"/>
        <v>5263.64</v>
      </c>
      <c r="L83" s="142"/>
      <c r="M83" s="165" t="s">
        <v>184</v>
      </c>
    </row>
    <row r="84" spans="1:13" s="89" customFormat="1" x14ac:dyDescent="0.35">
      <c r="A84" s="106" t="s">
        <v>123</v>
      </c>
      <c r="B84" s="31">
        <v>2078</v>
      </c>
      <c r="C84" s="26"/>
      <c r="D84" s="26" t="s">
        <v>42</v>
      </c>
      <c r="E84" s="26" t="s">
        <v>124</v>
      </c>
      <c r="F84" s="26" t="s">
        <v>71</v>
      </c>
      <c r="G84" s="26" t="s">
        <v>6</v>
      </c>
      <c r="H84" s="141">
        <v>1100</v>
      </c>
      <c r="I84" s="141">
        <v>1100</v>
      </c>
      <c r="J84" s="141">
        <v>0</v>
      </c>
      <c r="K84" s="142">
        <f t="shared" si="2"/>
        <v>1100</v>
      </c>
      <c r="L84" s="142"/>
      <c r="M84" s="165" t="s">
        <v>183</v>
      </c>
    </row>
    <row r="85" spans="1:13" s="89" customFormat="1" x14ac:dyDescent="0.35">
      <c r="A85" s="106" t="s">
        <v>164</v>
      </c>
      <c r="B85" s="31">
        <v>2099</v>
      </c>
      <c r="C85" s="26"/>
      <c r="D85" s="26" t="s">
        <v>42</v>
      </c>
      <c r="E85" s="26" t="s">
        <v>165</v>
      </c>
      <c r="F85" s="26" t="s">
        <v>42</v>
      </c>
      <c r="G85" s="26" t="s">
        <v>6</v>
      </c>
      <c r="H85" s="141">
        <v>500</v>
      </c>
      <c r="I85" s="141">
        <v>500</v>
      </c>
      <c r="J85" s="141">
        <v>0</v>
      </c>
      <c r="K85" s="142">
        <f t="shared" si="2"/>
        <v>500</v>
      </c>
      <c r="L85" s="142"/>
      <c r="M85" s="165" t="s">
        <v>175</v>
      </c>
    </row>
    <row r="86" spans="1:13" s="89" customFormat="1" x14ac:dyDescent="0.35">
      <c r="A86" s="106" t="s">
        <v>127</v>
      </c>
      <c r="B86" s="31">
        <v>2082</v>
      </c>
      <c r="C86" s="26"/>
      <c r="D86" s="26" t="s">
        <v>42</v>
      </c>
      <c r="E86" s="26" t="s">
        <v>124</v>
      </c>
      <c r="F86" s="26" t="s">
        <v>71</v>
      </c>
      <c r="G86" s="26" t="s">
        <v>6</v>
      </c>
      <c r="H86" s="141">
        <v>5263.64</v>
      </c>
      <c r="I86" s="141">
        <v>5263.64</v>
      </c>
      <c r="J86" s="141">
        <v>0</v>
      </c>
      <c r="K86" s="142">
        <f t="shared" si="2"/>
        <v>5263.64</v>
      </c>
      <c r="L86" s="142"/>
      <c r="M86" s="165" t="s">
        <v>184</v>
      </c>
    </row>
    <row r="87" spans="1:13" s="89" customFormat="1" x14ac:dyDescent="0.35">
      <c r="A87" s="106" t="s">
        <v>127</v>
      </c>
      <c r="B87" s="31">
        <v>2082</v>
      </c>
      <c r="C87" s="26"/>
      <c r="D87" s="26" t="s">
        <v>42</v>
      </c>
      <c r="E87" s="26" t="s">
        <v>124</v>
      </c>
      <c r="F87" s="26" t="s">
        <v>71</v>
      </c>
      <c r="G87" s="26" t="s">
        <v>6</v>
      </c>
      <c r="H87" s="141">
        <v>1100</v>
      </c>
      <c r="I87" s="141">
        <v>1100</v>
      </c>
      <c r="J87" s="141">
        <v>0</v>
      </c>
      <c r="K87" s="142">
        <f t="shared" si="2"/>
        <v>1100</v>
      </c>
      <c r="L87" s="142"/>
      <c r="M87" s="165" t="s">
        <v>183</v>
      </c>
    </row>
    <row r="88" spans="1:13" s="89" customFormat="1" x14ac:dyDescent="0.35">
      <c r="A88" s="106" t="s">
        <v>162</v>
      </c>
      <c r="B88" s="31">
        <v>2097</v>
      </c>
      <c r="C88" s="26"/>
      <c r="D88" s="26" t="s">
        <v>42</v>
      </c>
      <c r="E88" s="26" t="s">
        <v>165</v>
      </c>
      <c r="F88" s="26" t="s">
        <v>42</v>
      </c>
      <c r="G88" s="26" t="s">
        <v>6</v>
      </c>
      <c r="H88" s="141">
        <v>500</v>
      </c>
      <c r="I88" s="141">
        <v>500</v>
      </c>
      <c r="J88" s="141">
        <v>0</v>
      </c>
      <c r="K88" s="142">
        <f t="shared" si="2"/>
        <v>500</v>
      </c>
      <c r="L88" s="142"/>
      <c r="M88" s="165" t="s">
        <v>175</v>
      </c>
    </row>
    <row r="89" spans="1:13" s="89" customFormat="1" x14ac:dyDescent="0.35">
      <c r="A89" s="106" t="s">
        <v>41</v>
      </c>
      <c r="B89" s="31">
        <v>2080</v>
      </c>
      <c r="C89" s="26"/>
      <c r="D89" s="26" t="s">
        <v>42</v>
      </c>
      <c r="E89" s="26" t="s">
        <v>124</v>
      </c>
      <c r="F89" s="26" t="s">
        <v>71</v>
      </c>
      <c r="G89" s="26" t="s">
        <v>6</v>
      </c>
      <c r="H89" s="141">
        <v>5263.64</v>
      </c>
      <c r="I89" s="141">
        <v>5263.64</v>
      </c>
      <c r="J89" s="141">
        <v>0</v>
      </c>
      <c r="K89" s="142">
        <f t="shared" si="2"/>
        <v>5263.64</v>
      </c>
      <c r="L89" s="142"/>
      <c r="M89" s="165" t="s">
        <v>184</v>
      </c>
    </row>
    <row r="90" spans="1:13" s="89" customFormat="1" x14ac:dyDescent="0.35">
      <c r="A90" s="106" t="s">
        <v>41</v>
      </c>
      <c r="B90" s="31">
        <v>2080</v>
      </c>
      <c r="C90" s="26"/>
      <c r="D90" s="26" t="s">
        <v>42</v>
      </c>
      <c r="E90" s="26" t="s">
        <v>124</v>
      </c>
      <c r="F90" s="26" t="s">
        <v>71</v>
      </c>
      <c r="G90" s="26" t="s">
        <v>6</v>
      </c>
      <c r="H90" s="141">
        <v>1100</v>
      </c>
      <c r="I90" s="141">
        <v>1100</v>
      </c>
      <c r="J90" s="141">
        <v>0</v>
      </c>
      <c r="K90" s="142">
        <f>I90-J90</f>
        <v>1100</v>
      </c>
      <c r="L90" s="142"/>
      <c r="M90" s="165" t="s">
        <v>183</v>
      </c>
    </row>
    <row r="91" spans="1:13" s="89" customFormat="1" x14ac:dyDescent="0.35">
      <c r="A91" s="106" t="s">
        <v>159</v>
      </c>
      <c r="B91" s="31">
        <v>2094</v>
      </c>
      <c r="C91" s="26"/>
      <c r="D91" s="26" t="s">
        <v>42</v>
      </c>
      <c r="E91" s="26" t="s">
        <v>165</v>
      </c>
      <c r="F91" s="26" t="s">
        <v>42</v>
      </c>
      <c r="G91" s="26" t="s">
        <v>6</v>
      </c>
      <c r="H91" s="141">
        <v>500</v>
      </c>
      <c r="I91" s="141">
        <v>500</v>
      </c>
      <c r="J91" s="141">
        <v>0</v>
      </c>
      <c r="K91" s="142">
        <f>I91-J91</f>
        <v>500</v>
      </c>
      <c r="L91" s="142"/>
      <c r="M91" s="165" t="s">
        <v>175</v>
      </c>
    </row>
    <row r="92" spans="1:13" s="149" customFormat="1" x14ac:dyDescent="0.35">
      <c r="A92" s="79"/>
      <c r="B92" s="80"/>
      <c r="C92" s="80" t="s">
        <v>102</v>
      </c>
      <c r="D92" s="80"/>
      <c r="E92" s="80"/>
      <c r="F92" s="79"/>
      <c r="G92" s="80"/>
      <c r="H92" s="81">
        <f>SUM(H2:H91)</f>
        <v>493221.74</v>
      </c>
      <c r="I92" s="81">
        <f>SUM(I2:I91)</f>
        <v>629260.50000000012</v>
      </c>
      <c r="J92" s="81">
        <f>SUM(J2:J91)</f>
        <v>235702.91000000003</v>
      </c>
      <c r="K92" s="81">
        <f>SUM(K2:K91)</f>
        <v>393557.5900000002</v>
      </c>
      <c r="L92" s="81"/>
      <c r="M92" s="158"/>
    </row>
    <row r="93" spans="1:13" x14ac:dyDescent="0.35">
      <c r="K93" s="146"/>
      <c r="L93" s="146"/>
    </row>
    <row r="94" spans="1:13" x14ac:dyDescent="0.35">
      <c r="K94" s="146"/>
      <c r="L94" s="146"/>
    </row>
  </sheetData>
  <autoFilter ref="A1:N94" xr:uid="{5A55BD8E-840D-42CA-9417-C4560342A6D9}"/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82AD0-1746-4EA4-A163-175989AE6779}">
  <dimension ref="A1:M97"/>
  <sheetViews>
    <sheetView zoomScale="101" zoomScaleNormal="101" workbookViewId="0">
      <pane xSplit="2" topLeftCell="C1" activePane="topRight" state="frozen"/>
      <selection pane="topRight" activeCell="M1" sqref="A1:M1"/>
    </sheetView>
  </sheetViews>
  <sheetFormatPr defaultColWidth="8.7265625" defaultRowHeight="14.5" x14ac:dyDescent="0.35"/>
  <cols>
    <col min="1" max="1" width="26.81640625" style="107" bestFit="1" customWidth="1"/>
    <col min="2" max="2" width="8" style="37" customWidth="1"/>
    <col min="3" max="3" width="7.81640625" style="37" customWidth="1"/>
    <col min="4" max="4" width="9.1796875" style="37" customWidth="1"/>
    <col min="5" max="5" width="8.81640625" style="37" bestFit="1" customWidth="1"/>
    <col min="6" max="6" width="9.81640625" style="37" bestFit="1" customWidth="1"/>
    <col min="7" max="7" width="10.26953125" style="37" customWidth="1"/>
    <col min="8" max="10" width="9.7265625" style="145" customWidth="1"/>
    <col min="11" max="11" width="8.453125" style="147" customWidth="1"/>
    <col min="12" max="12" width="9" style="74" customWidth="1"/>
    <col min="13" max="13" width="37.54296875" style="167" customWidth="1"/>
  </cols>
  <sheetData>
    <row r="1" spans="1:13" s="148" customFormat="1" ht="21" x14ac:dyDescent="0.35">
      <c r="A1" s="33" t="s">
        <v>226</v>
      </c>
      <c r="B1" s="32" t="s">
        <v>83</v>
      </c>
      <c r="C1" s="33" t="s">
        <v>78</v>
      </c>
      <c r="D1" s="34" t="s">
        <v>79</v>
      </c>
      <c r="E1" s="34" t="s">
        <v>80</v>
      </c>
      <c r="F1" s="34" t="s">
        <v>81</v>
      </c>
      <c r="G1" s="33" t="s">
        <v>82</v>
      </c>
      <c r="H1" s="35" t="s">
        <v>73</v>
      </c>
      <c r="I1" s="35" t="s">
        <v>85</v>
      </c>
      <c r="J1" s="35" t="s">
        <v>74</v>
      </c>
      <c r="K1" s="35" t="s">
        <v>75</v>
      </c>
      <c r="L1" s="35" t="s">
        <v>227</v>
      </c>
      <c r="M1" s="150" t="s">
        <v>84</v>
      </c>
    </row>
    <row r="2" spans="1:13" s="99" customFormat="1" x14ac:dyDescent="0.35">
      <c r="A2" s="100" t="s">
        <v>16</v>
      </c>
      <c r="B2" s="97" t="s">
        <v>186</v>
      </c>
      <c r="C2" s="98" t="s">
        <v>2</v>
      </c>
      <c r="D2" s="98" t="s">
        <v>0</v>
      </c>
      <c r="E2" s="57" t="s">
        <v>236</v>
      </c>
      <c r="F2" s="98" t="s">
        <v>1</v>
      </c>
      <c r="G2" s="98"/>
      <c r="H2" s="124">
        <v>33326.99</v>
      </c>
      <c r="I2" s="124">
        <f>33326.99+22546.48</f>
        <v>55873.47</v>
      </c>
      <c r="J2" s="124">
        <v>8910.19</v>
      </c>
      <c r="K2" s="125">
        <f t="shared" ref="K2:K33" si="0">I2-J2</f>
        <v>46963.28</v>
      </c>
      <c r="L2" s="59"/>
      <c r="M2" s="160" t="s">
        <v>152</v>
      </c>
    </row>
    <row r="3" spans="1:13" s="99" customFormat="1" x14ac:dyDescent="0.35">
      <c r="A3" s="100" t="s">
        <v>17</v>
      </c>
      <c r="B3" s="97" t="s">
        <v>187</v>
      </c>
      <c r="C3" s="98" t="s">
        <v>3</v>
      </c>
      <c r="D3" s="98" t="s">
        <v>0</v>
      </c>
      <c r="E3" s="57" t="s">
        <v>236</v>
      </c>
      <c r="F3" s="98" t="s">
        <v>229</v>
      </c>
      <c r="G3" s="98"/>
      <c r="H3" s="124">
        <v>31341.5</v>
      </c>
      <c r="I3" s="124">
        <v>31341.5</v>
      </c>
      <c r="J3" s="124">
        <v>8301.89</v>
      </c>
      <c r="K3" s="125">
        <f t="shared" si="0"/>
        <v>23039.61</v>
      </c>
      <c r="L3" s="59"/>
      <c r="M3" s="160" t="s">
        <v>210</v>
      </c>
    </row>
    <row r="4" spans="1:13" s="99" customFormat="1" x14ac:dyDescent="0.35">
      <c r="A4" s="100" t="s">
        <v>47</v>
      </c>
      <c r="B4" s="97" t="s">
        <v>188</v>
      </c>
      <c r="C4" s="98" t="s">
        <v>3</v>
      </c>
      <c r="D4" s="98" t="s">
        <v>0</v>
      </c>
      <c r="E4" s="57" t="s">
        <v>236</v>
      </c>
      <c r="F4" s="98" t="s">
        <v>230</v>
      </c>
      <c r="G4" s="98"/>
      <c r="H4" s="124">
        <v>31341.5</v>
      </c>
      <c r="I4" s="124">
        <f>31341.5+1781.76</f>
        <v>33123.26</v>
      </c>
      <c r="J4" s="124">
        <v>8856.01</v>
      </c>
      <c r="K4" s="125">
        <f t="shared" si="0"/>
        <v>24267.25</v>
      </c>
      <c r="L4" s="59"/>
      <c r="M4" s="160" t="s">
        <v>152</v>
      </c>
    </row>
    <row r="5" spans="1:13" s="95" customFormat="1" ht="15" customHeight="1" x14ac:dyDescent="0.35">
      <c r="A5" s="101" t="s">
        <v>185</v>
      </c>
      <c r="B5" s="93">
        <v>95</v>
      </c>
      <c r="C5" s="94" t="s">
        <v>101</v>
      </c>
      <c r="D5" s="94" t="s">
        <v>0</v>
      </c>
      <c r="E5" s="94" t="s">
        <v>189</v>
      </c>
      <c r="F5" s="94" t="s">
        <v>231</v>
      </c>
      <c r="G5" s="94"/>
      <c r="H5" s="126">
        <v>4960.13</v>
      </c>
      <c r="I5" s="127">
        <v>4960.13</v>
      </c>
      <c r="J5" s="127">
        <v>345.5</v>
      </c>
      <c r="K5" s="128">
        <f t="shared" si="0"/>
        <v>4614.63</v>
      </c>
      <c r="L5" s="60"/>
      <c r="M5" s="161" t="s">
        <v>202</v>
      </c>
    </row>
    <row r="6" spans="1:13" s="95" customFormat="1" ht="15" customHeight="1" x14ac:dyDescent="0.35">
      <c r="A6" s="101" t="s">
        <v>18</v>
      </c>
      <c r="B6" s="93" t="s">
        <v>190</v>
      </c>
      <c r="C6" s="94" t="s">
        <v>101</v>
      </c>
      <c r="D6" s="94" t="s">
        <v>0</v>
      </c>
      <c r="E6" s="94" t="s">
        <v>189</v>
      </c>
      <c r="F6" s="96" t="s">
        <v>138</v>
      </c>
      <c r="G6" s="94"/>
      <c r="H6" s="126">
        <v>4960.13</v>
      </c>
      <c r="I6" s="127">
        <f>4960.13+2628+2190</f>
        <v>9778.130000000001</v>
      </c>
      <c r="J6" s="127">
        <v>355.71</v>
      </c>
      <c r="K6" s="128">
        <f t="shared" si="0"/>
        <v>9422.4200000000019</v>
      </c>
      <c r="L6" s="60"/>
      <c r="M6" s="161" t="s">
        <v>211</v>
      </c>
    </row>
    <row r="7" spans="1:13" s="92" customFormat="1" ht="15" customHeight="1" x14ac:dyDescent="0.35">
      <c r="A7" s="102" t="s">
        <v>167</v>
      </c>
      <c r="B7" s="28">
        <v>92</v>
      </c>
      <c r="C7" s="22"/>
      <c r="D7" s="22"/>
      <c r="E7" s="22" t="s">
        <v>51</v>
      </c>
      <c r="F7" s="22" t="s">
        <v>235</v>
      </c>
      <c r="G7" s="22" t="s">
        <v>6</v>
      </c>
      <c r="H7" s="129">
        <v>0</v>
      </c>
      <c r="I7" s="130">
        <v>1314</v>
      </c>
      <c r="J7" s="130">
        <v>0</v>
      </c>
      <c r="K7" s="131">
        <f t="shared" si="0"/>
        <v>1314</v>
      </c>
      <c r="L7" s="62"/>
      <c r="M7" s="162" t="s">
        <v>157</v>
      </c>
    </row>
    <row r="8" spans="1:13" s="92" customFormat="1" ht="15" customHeight="1" x14ac:dyDescent="0.35">
      <c r="A8" s="102" t="s">
        <v>173</v>
      </c>
      <c r="B8" s="28">
        <v>93</v>
      </c>
      <c r="C8" s="22"/>
      <c r="D8" s="22"/>
      <c r="E8" s="22" t="s">
        <v>238</v>
      </c>
      <c r="F8" s="22" t="s">
        <v>235</v>
      </c>
      <c r="G8" s="22"/>
      <c r="H8" s="129">
        <v>0</v>
      </c>
      <c r="I8" s="130">
        <v>1971</v>
      </c>
      <c r="J8" s="130">
        <v>0</v>
      </c>
      <c r="K8" s="131">
        <f t="shared" si="0"/>
        <v>1971</v>
      </c>
      <c r="L8" s="62"/>
      <c r="M8" s="162" t="s">
        <v>157</v>
      </c>
    </row>
    <row r="9" spans="1:13" s="92" customFormat="1" ht="15" customHeight="1" x14ac:dyDescent="0.35">
      <c r="A9" s="102" t="s">
        <v>156</v>
      </c>
      <c r="B9" s="28">
        <v>90</v>
      </c>
      <c r="C9" s="22"/>
      <c r="D9" s="22"/>
      <c r="E9" s="22" t="s">
        <v>225</v>
      </c>
      <c r="F9" s="22" t="s">
        <v>235</v>
      </c>
      <c r="G9" s="22" t="s">
        <v>6</v>
      </c>
      <c r="H9" s="129">
        <v>0</v>
      </c>
      <c r="I9" s="130">
        <v>10965.1</v>
      </c>
      <c r="J9" s="130">
        <v>0</v>
      </c>
      <c r="K9" s="131">
        <f t="shared" si="0"/>
        <v>10965.1</v>
      </c>
      <c r="L9" s="62"/>
      <c r="M9" s="162" t="s">
        <v>157</v>
      </c>
    </row>
    <row r="10" spans="1:13" s="92" customFormat="1" ht="15" customHeight="1" x14ac:dyDescent="0.35">
      <c r="A10" s="102" t="s">
        <v>174</v>
      </c>
      <c r="B10" s="28">
        <v>91</v>
      </c>
      <c r="C10" s="22"/>
      <c r="D10" s="22"/>
      <c r="E10" s="22" t="s">
        <v>237</v>
      </c>
      <c r="F10" s="22" t="s">
        <v>235</v>
      </c>
      <c r="G10" s="22" t="s">
        <v>14</v>
      </c>
      <c r="H10" s="129">
        <v>0</v>
      </c>
      <c r="I10" s="130">
        <v>0</v>
      </c>
      <c r="J10" s="130">
        <v>0</v>
      </c>
      <c r="K10" s="131">
        <f t="shared" si="0"/>
        <v>0</v>
      </c>
      <c r="L10" s="62"/>
      <c r="M10" s="162"/>
    </row>
    <row r="11" spans="1:13" s="92" customFormat="1" ht="15" customHeight="1" x14ac:dyDescent="0.35">
      <c r="A11" s="102" t="s">
        <v>180</v>
      </c>
      <c r="B11" s="28">
        <v>96</v>
      </c>
      <c r="C11" s="22"/>
      <c r="D11" s="22"/>
      <c r="E11" s="22" t="s">
        <v>241</v>
      </c>
      <c r="F11" s="22" t="s">
        <v>235</v>
      </c>
      <c r="G11" s="22"/>
      <c r="H11" s="129">
        <v>0</v>
      </c>
      <c r="I11" s="130">
        <v>0</v>
      </c>
      <c r="J11" s="130">
        <v>0</v>
      </c>
      <c r="K11" s="131">
        <f t="shared" si="0"/>
        <v>0</v>
      </c>
      <c r="L11" s="62"/>
      <c r="M11" s="162"/>
    </row>
    <row r="12" spans="1:13" s="92" customFormat="1" ht="15" customHeight="1" x14ac:dyDescent="0.35">
      <c r="A12" s="102" t="s">
        <v>197</v>
      </c>
      <c r="B12" s="28">
        <v>94</v>
      </c>
      <c r="C12" s="22"/>
      <c r="D12" s="22"/>
      <c r="E12" s="22" t="s">
        <v>13</v>
      </c>
      <c r="F12" s="22" t="s">
        <v>235</v>
      </c>
      <c r="G12" s="22"/>
      <c r="H12" s="129">
        <v>0</v>
      </c>
      <c r="I12" s="130">
        <v>0</v>
      </c>
      <c r="J12" s="130">
        <v>0</v>
      </c>
      <c r="K12" s="131">
        <f t="shared" si="0"/>
        <v>0</v>
      </c>
      <c r="L12" s="62"/>
      <c r="M12" s="162"/>
    </row>
    <row r="13" spans="1:13" s="91" customFormat="1" ht="15" customHeight="1" x14ac:dyDescent="0.35">
      <c r="A13" s="103" t="s">
        <v>107</v>
      </c>
      <c r="B13" s="29">
        <v>88</v>
      </c>
      <c r="C13" s="23" t="s">
        <v>177</v>
      </c>
      <c r="D13" s="23" t="s">
        <v>4</v>
      </c>
      <c r="E13" s="23" t="s">
        <v>136</v>
      </c>
      <c r="F13" s="23" t="s">
        <v>76</v>
      </c>
      <c r="G13" s="23" t="s">
        <v>6</v>
      </c>
      <c r="H13" s="132">
        <v>8088.61</v>
      </c>
      <c r="I13" s="133">
        <v>8399.67</v>
      </c>
      <c r="J13" s="133">
        <v>1998.32</v>
      </c>
      <c r="K13" s="134">
        <f t="shared" si="0"/>
        <v>6401.35</v>
      </c>
      <c r="L13" s="65"/>
      <c r="M13" s="163" t="s">
        <v>217</v>
      </c>
    </row>
    <row r="14" spans="1:13" s="91" customFormat="1" x14ac:dyDescent="0.35">
      <c r="A14" s="103" t="s">
        <v>104</v>
      </c>
      <c r="B14" s="29">
        <v>84</v>
      </c>
      <c r="C14" s="23" t="s">
        <v>177</v>
      </c>
      <c r="D14" s="23" t="s">
        <v>4</v>
      </c>
      <c r="E14" s="23" t="s">
        <v>136</v>
      </c>
      <c r="F14" s="23" t="s">
        <v>76</v>
      </c>
      <c r="G14" s="23" t="s">
        <v>6</v>
      </c>
      <c r="H14" s="132">
        <v>8088.61</v>
      </c>
      <c r="I14" s="133">
        <v>8088.61</v>
      </c>
      <c r="J14" s="133">
        <v>2008.53</v>
      </c>
      <c r="K14" s="134">
        <f t="shared" si="0"/>
        <v>6080.08</v>
      </c>
      <c r="L14" s="65"/>
      <c r="M14" s="163" t="s">
        <v>209</v>
      </c>
    </row>
    <row r="15" spans="1:13" s="91" customFormat="1" x14ac:dyDescent="0.35">
      <c r="A15" s="103" t="s">
        <v>31</v>
      </c>
      <c r="B15" s="29">
        <v>80</v>
      </c>
      <c r="C15" s="23" t="s">
        <v>86</v>
      </c>
      <c r="D15" s="23" t="s">
        <v>4</v>
      </c>
      <c r="E15" s="23" t="s">
        <v>88</v>
      </c>
      <c r="F15" s="23" t="s">
        <v>76</v>
      </c>
      <c r="G15" s="23" t="s">
        <v>6</v>
      </c>
      <c r="H15" s="132">
        <v>9528.43</v>
      </c>
      <c r="I15" s="133">
        <v>9719</v>
      </c>
      <c r="J15" s="133">
        <v>3067.59</v>
      </c>
      <c r="K15" s="134">
        <f t="shared" si="0"/>
        <v>6651.41</v>
      </c>
      <c r="L15" s="65"/>
      <c r="M15" s="163" t="s">
        <v>213</v>
      </c>
    </row>
    <row r="16" spans="1:13" s="91" customFormat="1" ht="15" customHeight="1" x14ac:dyDescent="0.35">
      <c r="A16" s="103" t="s">
        <v>182</v>
      </c>
      <c r="B16" s="29">
        <v>54</v>
      </c>
      <c r="C16" s="23" t="s">
        <v>199</v>
      </c>
      <c r="D16" s="23" t="s">
        <v>10</v>
      </c>
      <c r="E16" s="23" t="s">
        <v>7</v>
      </c>
      <c r="F16" s="23" t="s">
        <v>77</v>
      </c>
      <c r="G16" s="23" t="s">
        <v>6</v>
      </c>
      <c r="H16" s="132">
        <v>6787.67</v>
      </c>
      <c r="I16" s="133">
        <v>7737.95</v>
      </c>
      <c r="J16" s="133">
        <v>2981.88</v>
      </c>
      <c r="K16" s="134">
        <f t="shared" si="0"/>
        <v>4756.07</v>
      </c>
      <c r="L16" s="65"/>
      <c r="M16" s="163" t="s">
        <v>215</v>
      </c>
    </row>
    <row r="17" spans="1:13" s="91" customFormat="1" x14ac:dyDescent="0.35">
      <c r="A17" s="103" t="s">
        <v>19</v>
      </c>
      <c r="B17" s="29">
        <v>4</v>
      </c>
      <c r="C17" s="23" t="s">
        <v>151</v>
      </c>
      <c r="D17" s="23" t="s">
        <v>4</v>
      </c>
      <c r="E17" s="23" t="s">
        <v>88</v>
      </c>
      <c r="F17" s="23" t="s">
        <v>76</v>
      </c>
      <c r="G17" s="23" t="s">
        <v>6</v>
      </c>
      <c r="H17" s="132">
        <v>14732.3</v>
      </c>
      <c r="I17" s="133">
        <v>15910.88</v>
      </c>
      <c r="J17" s="133">
        <v>4987.09</v>
      </c>
      <c r="K17" s="134">
        <f t="shared" si="0"/>
        <v>10923.789999999999</v>
      </c>
      <c r="L17" s="65"/>
      <c r="M17" s="163" t="s">
        <v>213</v>
      </c>
    </row>
    <row r="18" spans="1:13" s="91" customFormat="1" x14ac:dyDescent="0.35">
      <c r="A18" s="103" t="s">
        <v>106</v>
      </c>
      <c r="B18" s="29">
        <v>85</v>
      </c>
      <c r="C18" s="23" t="s">
        <v>177</v>
      </c>
      <c r="D18" s="23" t="s">
        <v>4</v>
      </c>
      <c r="E18" s="23" t="s">
        <v>137</v>
      </c>
      <c r="F18" s="23" t="s">
        <v>76</v>
      </c>
      <c r="G18" s="23" t="s">
        <v>6</v>
      </c>
      <c r="H18" s="132">
        <v>8088.61</v>
      </c>
      <c r="I18" s="133">
        <v>8399.67</v>
      </c>
      <c r="J18" s="133">
        <v>2031.91</v>
      </c>
      <c r="K18" s="134">
        <f t="shared" si="0"/>
        <v>6367.76</v>
      </c>
      <c r="L18" s="65"/>
      <c r="M18" s="163" t="s">
        <v>213</v>
      </c>
    </row>
    <row r="19" spans="1:13" s="91" customFormat="1" ht="15" customHeight="1" x14ac:dyDescent="0.35">
      <c r="A19" s="103" t="s">
        <v>33</v>
      </c>
      <c r="B19" s="29">
        <v>75</v>
      </c>
      <c r="C19" s="23" t="s">
        <v>143</v>
      </c>
      <c r="D19" s="23" t="s">
        <v>10</v>
      </c>
      <c r="E19" s="23" t="s">
        <v>136</v>
      </c>
      <c r="F19" s="23" t="s">
        <v>77</v>
      </c>
      <c r="G19" s="23" t="s">
        <v>6</v>
      </c>
      <c r="H19" s="132">
        <v>5311.85</v>
      </c>
      <c r="I19" s="133">
        <v>6478.33</v>
      </c>
      <c r="J19" s="133">
        <v>1273.79</v>
      </c>
      <c r="K19" s="134">
        <f t="shared" si="0"/>
        <v>5204.54</v>
      </c>
      <c r="L19" s="65"/>
      <c r="M19" s="163" t="s">
        <v>216</v>
      </c>
    </row>
    <row r="20" spans="1:13" s="91" customFormat="1" x14ac:dyDescent="0.35">
      <c r="A20" s="103" t="s">
        <v>29</v>
      </c>
      <c r="B20" s="29">
        <v>57</v>
      </c>
      <c r="C20" s="23" t="s">
        <v>117</v>
      </c>
      <c r="D20" s="23" t="s">
        <v>4</v>
      </c>
      <c r="E20" s="23" t="s">
        <v>242</v>
      </c>
      <c r="F20" s="23" t="s">
        <v>76</v>
      </c>
      <c r="G20" s="23" t="s">
        <v>6</v>
      </c>
      <c r="H20" s="132">
        <v>10063.049999999999</v>
      </c>
      <c r="I20" s="133">
        <v>13256.75</v>
      </c>
      <c r="J20" s="133">
        <v>3062.57</v>
      </c>
      <c r="K20" s="134">
        <f t="shared" si="0"/>
        <v>10194.18</v>
      </c>
      <c r="L20" s="65"/>
      <c r="M20" s="163" t="s">
        <v>216</v>
      </c>
    </row>
    <row r="21" spans="1:13" s="91" customFormat="1" x14ac:dyDescent="0.35">
      <c r="A21" s="103" t="s">
        <v>30</v>
      </c>
      <c r="B21" s="29">
        <v>58</v>
      </c>
      <c r="C21" s="23" t="s">
        <v>110</v>
      </c>
      <c r="D21" s="23" t="s">
        <v>10</v>
      </c>
      <c r="E21" s="23" t="s">
        <v>242</v>
      </c>
      <c r="F21" s="23" t="s">
        <v>77</v>
      </c>
      <c r="G21" s="23" t="s">
        <v>6</v>
      </c>
      <c r="H21" s="132">
        <v>4694.78</v>
      </c>
      <c r="I21" s="133">
        <v>6206.1</v>
      </c>
      <c r="J21" s="135">
        <v>949.85</v>
      </c>
      <c r="K21" s="134">
        <f t="shared" si="0"/>
        <v>5256.25</v>
      </c>
      <c r="L21" s="65"/>
      <c r="M21" s="163" t="s">
        <v>217</v>
      </c>
    </row>
    <row r="22" spans="1:13" s="91" customFormat="1" x14ac:dyDescent="0.35">
      <c r="A22" s="103" t="s">
        <v>22</v>
      </c>
      <c r="B22" s="29">
        <v>14</v>
      </c>
      <c r="C22" s="23" t="s">
        <v>153</v>
      </c>
      <c r="D22" s="23" t="s">
        <v>4</v>
      </c>
      <c r="E22" s="23" t="s">
        <v>9</v>
      </c>
      <c r="F22" s="23" t="s">
        <v>76</v>
      </c>
      <c r="G22" s="23" t="s">
        <v>6</v>
      </c>
      <c r="H22" s="132">
        <v>11847.52</v>
      </c>
      <c r="I22" s="133">
        <v>13980.07</v>
      </c>
      <c r="J22" s="133">
        <v>3958.15</v>
      </c>
      <c r="K22" s="134">
        <f t="shared" si="0"/>
        <v>10021.92</v>
      </c>
      <c r="L22" s="65"/>
      <c r="M22" s="163" t="s">
        <v>214</v>
      </c>
    </row>
    <row r="23" spans="1:13" s="91" customFormat="1" x14ac:dyDescent="0.35">
      <c r="A23" s="103" t="s">
        <v>25</v>
      </c>
      <c r="B23" s="29">
        <v>44</v>
      </c>
      <c r="C23" s="23" t="s">
        <v>117</v>
      </c>
      <c r="D23" s="23" t="s">
        <v>4</v>
      </c>
      <c r="E23" s="23" t="s">
        <v>5</v>
      </c>
      <c r="F23" s="23" t="s">
        <v>76</v>
      </c>
      <c r="G23" s="23" t="s">
        <v>6</v>
      </c>
      <c r="H23" s="132">
        <v>10063.049999999999</v>
      </c>
      <c r="I23" s="133">
        <v>10465.57</v>
      </c>
      <c r="J23" s="133">
        <v>3141.67</v>
      </c>
      <c r="K23" s="134">
        <f t="shared" si="0"/>
        <v>7323.9</v>
      </c>
      <c r="L23" s="65"/>
      <c r="M23" s="163" t="s">
        <v>213</v>
      </c>
    </row>
    <row r="24" spans="1:13" s="91" customFormat="1" x14ac:dyDescent="0.35">
      <c r="A24" s="103" t="s">
        <v>38</v>
      </c>
      <c r="B24" s="29">
        <v>61</v>
      </c>
      <c r="C24" s="23" t="s">
        <v>117</v>
      </c>
      <c r="D24" s="23" t="s">
        <v>4</v>
      </c>
      <c r="E24" s="23" t="s">
        <v>89</v>
      </c>
      <c r="F24" s="23" t="s">
        <v>76</v>
      </c>
      <c r="G24" s="23" t="s">
        <v>6</v>
      </c>
      <c r="H24" s="132">
        <v>10063.049999999999</v>
      </c>
      <c r="I24" s="133">
        <v>10465.57</v>
      </c>
      <c r="J24" s="133">
        <v>2853.04</v>
      </c>
      <c r="K24" s="134">
        <f t="shared" si="0"/>
        <v>7612.53</v>
      </c>
      <c r="L24" s="65"/>
      <c r="M24" s="163" t="s">
        <v>213</v>
      </c>
    </row>
    <row r="25" spans="1:13" s="91" customFormat="1" x14ac:dyDescent="0.35">
      <c r="A25" s="103" t="s">
        <v>21</v>
      </c>
      <c r="B25" s="29">
        <v>13</v>
      </c>
      <c r="C25" s="23" t="s">
        <v>153</v>
      </c>
      <c r="D25" s="23" t="s">
        <v>4</v>
      </c>
      <c r="E25" s="23" t="s">
        <v>8</v>
      </c>
      <c r="F25" s="23" t="s">
        <v>76</v>
      </c>
      <c r="G25" s="23" t="s">
        <v>6</v>
      </c>
      <c r="H25" s="132">
        <v>11847.52</v>
      </c>
      <c r="I25" s="133">
        <v>13980.07</v>
      </c>
      <c r="J25" s="133">
        <v>4245.92</v>
      </c>
      <c r="K25" s="134">
        <f t="shared" si="0"/>
        <v>9734.15</v>
      </c>
      <c r="L25" s="65"/>
      <c r="M25" s="163" t="s">
        <v>215</v>
      </c>
    </row>
    <row r="26" spans="1:13" s="91" customFormat="1" x14ac:dyDescent="0.35">
      <c r="A26" s="103" t="s">
        <v>34</v>
      </c>
      <c r="B26" s="29">
        <v>73</v>
      </c>
      <c r="C26" s="23" t="s">
        <v>166</v>
      </c>
      <c r="D26" s="23" t="s">
        <v>4</v>
      </c>
      <c r="E26" s="23" t="s">
        <v>5</v>
      </c>
      <c r="F26" s="23" t="s">
        <v>115</v>
      </c>
      <c r="G26" s="23" t="s">
        <v>6</v>
      </c>
      <c r="H26" s="132">
        <v>10623.73</v>
      </c>
      <c r="I26" s="133">
        <v>12567.14</v>
      </c>
      <c r="J26" s="133">
        <v>3184.85</v>
      </c>
      <c r="K26" s="134">
        <f t="shared" si="0"/>
        <v>9382.2899999999991</v>
      </c>
      <c r="L26" s="65"/>
      <c r="M26" s="163" t="s">
        <v>218</v>
      </c>
    </row>
    <row r="27" spans="1:13" s="91" customFormat="1" x14ac:dyDescent="0.35">
      <c r="A27" s="103" t="s">
        <v>109</v>
      </c>
      <c r="B27" s="29">
        <v>89</v>
      </c>
      <c r="C27" s="23" t="s">
        <v>177</v>
      </c>
      <c r="D27" s="23" t="s">
        <v>4</v>
      </c>
      <c r="E27" s="23" t="s">
        <v>8</v>
      </c>
      <c r="F27" s="23" t="s">
        <v>76</v>
      </c>
      <c r="G27" s="23" t="s">
        <v>6</v>
      </c>
      <c r="H27" s="132">
        <v>8088.61</v>
      </c>
      <c r="I27" s="133">
        <v>8088.61</v>
      </c>
      <c r="J27" s="133">
        <v>2027.68</v>
      </c>
      <c r="K27" s="134">
        <f t="shared" si="0"/>
        <v>6060.9299999999994</v>
      </c>
      <c r="L27" s="65"/>
      <c r="M27" s="163" t="s">
        <v>209</v>
      </c>
    </row>
    <row r="28" spans="1:13" s="91" customFormat="1" x14ac:dyDescent="0.35">
      <c r="A28" s="103" t="s">
        <v>196</v>
      </c>
      <c r="B28" s="29">
        <v>60</v>
      </c>
      <c r="C28" s="23" t="s">
        <v>118</v>
      </c>
      <c r="D28" s="23" t="s">
        <v>12</v>
      </c>
      <c r="E28" s="23" t="s">
        <v>13</v>
      </c>
      <c r="F28" s="23" t="s">
        <v>44</v>
      </c>
      <c r="G28" s="23" t="s">
        <v>14</v>
      </c>
      <c r="H28" s="132">
        <v>14089.53</v>
      </c>
      <c r="I28" s="133">
        <v>17175.47</v>
      </c>
      <c r="J28" s="133">
        <v>4096.96</v>
      </c>
      <c r="K28" s="134">
        <f t="shared" si="0"/>
        <v>13078.510000000002</v>
      </c>
      <c r="L28" s="65"/>
      <c r="M28" s="163" t="s">
        <v>218</v>
      </c>
    </row>
    <row r="29" spans="1:13" s="91" customFormat="1" x14ac:dyDescent="0.35">
      <c r="A29" s="103" t="s">
        <v>69</v>
      </c>
      <c r="B29" s="29">
        <v>81</v>
      </c>
      <c r="C29" s="23" t="s">
        <v>112</v>
      </c>
      <c r="D29" s="23" t="s">
        <v>12</v>
      </c>
      <c r="E29" s="23" t="s">
        <v>13</v>
      </c>
      <c r="F29" s="23" t="s">
        <v>44</v>
      </c>
      <c r="G29" s="23" t="s">
        <v>14</v>
      </c>
      <c r="H29" s="132">
        <v>11333.35</v>
      </c>
      <c r="I29" s="133">
        <v>13162.39</v>
      </c>
      <c r="J29" s="133">
        <v>3498.43</v>
      </c>
      <c r="K29" s="134">
        <f t="shared" si="0"/>
        <v>9663.9599999999991</v>
      </c>
      <c r="L29" s="65"/>
      <c r="M29" s="163" t="s">
        <v>214</v>
      </c>
    </row>
    <row r="30" spans="1:13" s="91" customFormat="1" x14ac:dyDescent="0.35">
      <c r="A30" s="103" t="s">
        <v>32</v>
      </c>
      <c r="B30" s="29">
        <v>76</v>
      </c>
      <c r="C30" s="23" t="s">
        <v>143</v>
      </c>
      <c r="D30" s="23" t="s">
        <v>10</v>
      </c>
      <c r="E30" s="23" t="s">
        <v>137</v>
      </c>
      <c r="F30" s="23" t="s">
        <v>77</v>
      </c>
      <c r="G30" s="23" t="s">
        <v>6</v>
      </c>
      <c r="H30" s="132">
        <v>5311.85</v>
      </c>
      <c r="I30" s="133">
        <v>6055.51</v>
      </c>
      <c r="J30" s="133">
        <v>1625.02</v>
      </c>
      <c r="K30" s="134">
        <f t="shared" si="0"/>
        <v>4430.49</v>
      </c>
      <c r="L30" s="65"/>
      <c r="M30" s="163" t="s">
        <v>214</v>
      </c>
    </row>
    <row r="31" spans="1:13" s="91" customFormat="1" x14ac:dyDescent="0.35">
      <c r="A31" s="103" t="s">
        <v>20</v>
      </c>
      <c r="B31" s="29">
        <v>8</v>
      </c>
      <c r="C31" s="23" t="s">
        <v>153</v>
      </c>
      <c r="D31" s="23" t="s">
        <v>4</v>
      </c>
      <c r="E31" s="23" t="s">
        <v>90</v>
      </c>
      <c r="F31" s="23" t="s">
        <v>76</v>
      </c>
      <c r="G31" s="23" t="s">
        <v>6</v>
      </c>
      <c r="H31" s="132">
        <v>11847.52</v>
      </c>
      <c r="I31" s="133">
        <v>13980.07</v>
      </c>
      <c r="J31" s="133">
        <v>3916.86</v>
      </c>
      <c r="K31" s="134">
        <f t="shared" si="0"/>
        <v>10063.209999999999</v>
      </c>
      <c r="L31" s="65"/>
      <c r="M31" s="163" t="s">
        <v>214</v>
      </c>
    </row>
    <row r="32" spans="1:13" s="91" customFormat="1" x14ac:dyDescent="0.35">
      <c r="A32" s="103" t="s">
        <v>105</v>
      </c>
      <c r="B32" s="29">
        <v>79</v>
      </c>
      <c r="C32" s="23" t="s">
        <v>11</v>
      </c>
      <c r="D32" s="23" t="s">
        <v>10</v>
      </c>
      <c r="E32" s="23" t="s">
        <v>90</v>
      </c>
      <c r="F32" s="23" t="s">
        <v>77</v>
      </c>
      <c r="G32" s="23" t="s">
        <v>6</v>
      </c>
      <c r="H32" s="132">
        <v>4417.12</v>
      </c>
      <c r="I32" s="133">
        <v>4505.46</v>
      </c>
      <c r="J32" s="136">
        <v>702.99</v>
      </c>
      <c r="K32" s="134">
        <f t="shared" si="0"/>
        <v>3802.4700000000003</v>
      </c>
      <c r="L32" s="65"/>
      <c r="M32" s="163" t="s">
        <v>209</v>
      </c>
    </row>
    <row r="33" spans="1:13" s="91" customFormat="1" x14ac:dyDescent="0.35">
      <c r="A33" s="103" t="s">
        <v>26</v>
      </c>
      <c r="B33" s="29">
        <v>49</v>
      </c>
      <c r="C33" s="23" t="s">
        <v>113</v>
      </c>
      <c r="D33" s="23" t="s">
        <v>10</v>
      </c>
      <c r="E33" s="23" t="s">
        <v>5</v>
      </c>
      <c r="F33" s="23" t="s">
        <v>77</v>
      </c>
      <c r="G33" s="23" t="s">
        <v>6</v>
      </c>
      <c r="H33" s="132">
        <v>4993.07</v>
      </c>
      <c r="I33" s="133">
        <v>5192.79</v>
      </c>
      <c r="J33" s="133">
        <v>1615.3</v>
      </c>
      <c r="K33" s="134">
        <f t="shared" si="0"/>
        <v>3577.49</v>
      </c>
      <c r="L33" s="65"/>
      <c r="M33" s="163" t="s">
        <v>213</v>
      </c>
    </row>
    <row r="34" spans="1:13" s="91" customFormat="1" x14ac:dyDescent="0.35">
      <c r="A34" s="103" t="s">
        <v>108</v>
      </c>
      <c r="B34" s="29">
        <v>86</v>
      </c>
      <c r="C34" s="23" t="s">
        <v>114</v>
      </c>
      <c r="D34" s="23" t="s">
        <v>4</v>
      </c>
      <c r="E34" s="23" t="s">
        <v>9</v>
      </c>
      <c r="F34" s="23" t="s">
        <v>76</v>
      </c>
      <c r="G34" s="23" t="s">
        <v>6</v>
      </c>
      <c r="H34" s="132">
        <v>7661.75</v>
      </c>
      <c r="I34" s="133">
        <v>7661.75</v>
      </c>
      <c r="J34" s="133">
        <v>2151.59</v>
      </c>
      <c r="K34" s="134">
        <f t="shared" ref="K34:K65" si="1">I34-J34</f>
        <v>5510.16</v>
      </c>
      <c r="L34" s="65"/>
      <c r="M34" s="163" t="s">
        <v>209</v>
      </c>
    </row>
    <row r="35" spans="1:13" s="91" customFormat="1" x14ac:dyDescent="0.35">
      <c r="A35" s="103" t="s">
        <v>37</v>
      </c>
      <c r="B35" s="29">
        <v>65</v>
      </c>
      <c r="C35" s="23" t="s">
        <v>117</v>
      </c>
      <c r="D35" s="23" t="s">
        <v>4</v>
      </c>
      <c r="E35" s="23" t="s">
        <v>8</v>
      </c>
      <c r="F35" s="23" t="s">
        <v>76</v>
      </c>
      <c r="G35" s="23" t="s">
        <v>6</v>
      </c>
      <c r="H35" s="132">
        <v>10063.049999999999</v>
      </c>
      <c r="I35" s="133">
        <v>11471.88</v>
      </c>
      <c r="J35" s="133">
        <v>2928.72</v>
      </c>
      <c r="K35" s="134">
        <f t="shared" si="1"/>
        <v>8543.16</v>
      </c>
      <c r="L35" s="65"/>
      <c r="M35" s="163" t="s">
        <v>215</v>
      </c>
    </row>
    <row r="36" spans="1:13" s="91" customFormat="1" x14ac:dyDescent="0.35">
      <c r="A36" s="103" t="s">
        <v>24</v>
      </c>
      <c r="B36" s="29">
        <v>35</v>
      </c>
      <c r="C36" s="23" t="s">
        <v>113</v>
      </c>
      <c r="D36" s="23" t="s">
        <v>10</v>
      </c>
      <c r="E36" s="23" t="s">
        <v>89</v>
      </c>
      <c r="F36" s="23" t="s">
        <v>77</v>
      </c>
      <c r="G36" s="23" t="s">
        <v>6</v>
      </c>
      <c r="H36" s="132">
        <v>4993.07</v>
      </c>
      <c r="I36" s="133">
        <v>5791.96</v>
      </c>
      <c r="J36" s="133">
        <v>1826.07</v>
      </c>
      <c r="K36" s="134">
        <f t="shared" si="1"/>
        <v>3965.8900000000003</v>
      </c>
      <c r="L36" s="65"/>
      <c r="M36" s="163" t="s">
        <v>215</v>
      </c>
    </row>
    <row r="37" spans="1:13" s="91" customFormat="1" x14ac:dyDescent="0.35">
      <c r="A37" s="103" t="s">
        <v>28</v>
      </c>
      <c r="B37" s="29">
        <v>56</v>
      </c>
      <c r="C37" s="23" t="s">
        <v>111</v>
      </c>
      <c r="D37" s="23" t="s">
        <v>4</v>
      </c>
      <c r="E37" s="23" t="s">
        <v>5</v>
      </c>
      <c r="F37" s="23" t="s">
        <v>116</v>
      </c>
      <c r="G37" s="23" t="s">
        <v>6</v>
      </c>
      <c r="H37" s="132">
        <v>11220.22</v>
      </c>
      <c r="I37" s="133">
        <v>14201.89</v>
      </c>
      <c r="J37" s="133">
        <v>3498.36</v>
      </c>
      <c r="K37" s="134">
        <f t="shared" si="1"/>
        <v>10703.529999999999</v>
      </c>
      <c r="L37" s="65"/>
      <c r="M37" s="163" t="s">
        <v>216</v>
      </c>
    </row>
    <row r="38" spans="1:13" s="91" customFormat="1" x14ac:dyDescent="0.35">
      <c r="A38" s="103" t="s">
        <v>23</v>
      </c>
      <c r="B38" s="29">
        <v>34</v>
      </c>
      <c r="C38" s="23" t="s">
        <v>143</v>
      </c>
      <c r="D38" s="23" t="s">
        <v>10</v>
      </c>
      <c r="E38" s="23" t="s">
        <v>89</v>
      </c>
      <c r="F38" s="23" t="s">
        <v>77</v>
      </c>
      <c r="G38" s="23" t="s">
        <v>6</v>
      </c>
      <c r="H38" s="132">
        <v>5311.85</v>
      </c>
      <c r="I38" s="133">
        <v>6161.75</v>
      </c>
      <c r="J38" s="133">
        <v>1313.79</v>
      </c>
      <c r="K38" s="134">
        <f t="shared" si="1"/>
        <v>4847.96</v>
      </c>
      <c r="L38" s="65"/>
      <c r="M38" s="163" t="s">
        <v>215</v>
      </c>
    </row>
    <row r="39" spans="1:13" s="91" customFormat="1" x14ac:dyDescent="0.35">
      <c r="A39" s="103" t="s">
        <v>36</v>
      </c>
      <c r="B39" s="29">
        <v>69</v>
      </c>
      <c r="C39" s="23" t="s">
        <v>117</v>
      </c>
      <c r="D39" s="23" t="s">
        <v>4</v>
      </c>
      <c r="E39" s="23" t="s">
        <v>91</v>
      </c>
      <c r="F39" s="23" t="s">
        <v>43</v>
      </c>
      <c r="G39" s="23" t="s">
        <v>15</v>
      </c>
      <c r="H39" s="132">
        <v>10063.049999999999</v>
      </c>
      <c r="I39" s="133">
        <v>11940.97</v>
      </c>
      <c r="J39" s="133">
        <v>2557.92</v>
      </c>
      <c r="K39" s="134">
        <f t="shared" si="1"/>
        <v>9383.0499999999993</v>
      </c>
      <c r="L39" s="65"/>
      <c r="M39" s="163" t="s">
        <v>212</v>
      </c>
    </row>
    <row r="40" spans="1:13" s="91" customFormat="1" x14ac:dyDescent="0.35">
      <c r="A40" s="103" t="s">
        <v>27</v>
      </c>
      <c r="B40" s="29">
        <v>51</v>
      </c>
      <c r="C40" s="23" t="s">
        <v>113</v>
      </c>
      <c r="D40" s="23" t="s">
        <v>10</v>
      </c>
      <c r="E40" s="23" t="s">
        <v>9</v>
      </c>
      <c r="F40" s="23" t="s">
        <v>77</v>
      </c>
      <c r="G40" s="23" t="s">
        <v>6</v>
      </c>
      <c r="H40" s="132">
        <v>4993.07</v>
      </c>
      <c r="I40" s="133">
        <v>5192.79</v>
      </c>
      <c r="J40" s="133">
        <v>1232.67</v>
      </c>
      <c r="K40" s="134">
        <f t="shared" si="1"/>
        <v>3960.12</v>
      </c>
      <c r="L40" s="65"/>
      <c r="M40" s="163" t="s">
        <v>213</v>
      </c>
    </row>
    <row r="41" spans="1:13" s="91" customFormat="1" x14ac:dyDescent="0.35">
      <c r="A41" s="103" t="s">
        <v>35</v>
      </c>
      <c r="B41" s="29">
        <v>70</v>
      </c>
      <c r="C41" s="23" t="s">
        <v>117</v>
      </c>
      <c r="D41" s="23" t="s">
        <v>4</v>
      </c>
      <c r="E41" s="23" t="s">
        <v>91</v>
      </c>
      <c r="F41" s="23" t="s">
        <v>43</v>
      </c>
      <c r="G41" s="23" t="s">
        <v>15</v>
      </c>
      <c r="H41" s="132">
        <v>10063.049999999999</v>
      </c>
      <c r="I41" s="133">
        <v>10465.57</v>
      </c>
      <c r="J41" s="133">
        <v>2795.72</v>
      </c>
      <c r="K41" s="134">
        <f t="shared" si="1"/>
        <v>7669.85</v>
      </c>
      <c r="L41" s="65"/>
      <c r="M41" s="163" t="s">
        <v>213</v>
      </c>
    </row>
    <row r="42" spans="1:13" s="90" customFormat="1" x14ac:dyDescent="0.35">
      <c r="A42" s="104" t="s">
        <v>135</v>
      </c>
      <c r="B42" s="30">
        <v>1020</v>
      </c>
      <c r="C42" s="24"/>
      <c r="D42" s="24" t="s">
        <v>119</v>
      </c>
      <c r="E42" s="24" t="s">
        <v>5</v>
      </c>
      <c r="F42" s="24" t="s">
        <v>144</v>
      </c>
      <c r="G42" s="24" t="s">
        <v>15</v>
      </c>
      <c r="H42" s="137">
        <v>1200</v>
      </c>
      <c r="I42" s="138">
        <v>1428</v>
      </c>
      <c r="J42" s="139">
        <v>0</v>
      </c>
      <c r="K42" s="140">
        <f t="shared" si="1"/>
        <v>1428</v>
      </c>
      <c r="L42" s="69"/>
      <c r="M42" s="164" t="s">
        <v>121</v>
      </c>
    </row>
    <row r="43" spans="1:13" s="90" customFormat="1" x14ac:dyDescent="0.35">
      <c r="A43" s="104" t="s">
        <v>148</v>
      </c>
      <c r="B43" s="30">
        <v>1018</v>
      </c>
      <c r="C43" s="25"/>
      <c r="D43" s="24" t="s">
        <v>119</v>
      </c>
      <c r="E43" s="24" t="s">
        <v>136</v>
      </c>
      <c r="F43" s="24" t="s">
        <v>144</v>
      </c>
      <c r="G43" s="24" t="s">
        <v>15</v>
      </c>
      <c r="H43" s="138">
        <v>1200</v>
      </c>
      <c r="I43" s="138">
        <v>1428</v>
      </c>
      <c r="J43" s="139">
        <v>0</v>
      </c>
      <c r="K43" s="140">
        <f t="shared" si="1"/>
        <v>1428</v>
      </c>
      <c r="L43" s="69"/>
      <c r="M43" s="164" t="s">
        <v>121</v>
      </c>
    </row>
    <row r="44" spans="1:13" s="90" customFormat="1" x14ac:dyDescent="0.35">
      <c r="A44" s="105" t="s">
        <v>200</v>
      </c>
      <c r="B44" s="30">
        <v>1021</v>
      </c>
      <c r="C44" s="24"/>
      <c r="D44" s="24" t="s">
        <v>119</v>
      </c>
      <c r="E44" s="24" t="s">
        <v>225</v>
      </c>
      <c r="F44" s="24" t="s">
        <v>144</v>
      </c>
      <c r="G44" s="24" t="s">
        <v>15</v>
      </c>
      <c r="H44" s="138">
        <v>1200</v>
      </c>
      <c r="I44" s="138">
        <v>1428</v>
      </c>
      <c r="J44" s="139">
        <v>0</v>
      </c>
      <c r="K44" s="140">
        <f t="shared" si="1"/>
        <v>1428</v>
      </c>
      <c r="L44" s="69"/>
      <c r="M44" s="164" t="s">
        <v>121</v>
      </c>
    </row>
    <row r="45" spans="1:13" s="90" customFormat="1" x14ac:dyDescent="0.35">
      <c r="A45" s="104" t="s">
        <v>122</v>
      </c>
      <c r="B45" s="30">
        <v>1013</v>
      </c>
      <c r="C45" s="24"/>
      <c r="D45" s="24" t="s">
        <v>119</v>
      </c>
      <c r="E45" s="24" t="s">
        <v>136</v>
      </c>
      <c r="F45" s="24" t="s">
        <v>144</v>
      </c>
      <c r="G45" s="24" t="s">
        <v>15</v>
      </c>
      <c r="H45" s="138">
        <v>1200</v>
      </c>
      <c r="I45" s="138">
        <v>1428</v>
      </c>
      <c r="J45" s="139">
        <v>0</v>
      </c>
      <c r="K45" s="140">
        <f t="shared" si="1"/>
        <v>1428</v>
      </c>
      <c r="L45" s="69"/>
      <c r="M45" s="164" t="s">
        <v>121</v>
      </c>
    </row>
    <row r="46" spans="1:13" s="90" customFormat="1" x14ac:dyDescent="0.35">
      <c r="A46" s="104" t="s">
        <v>150</v>
      </c>
      <c r="B46" s="30">
        <v>1017</v>
      </c>
      <c r="C46" s="24"/>
      <c r="D46" s="24" t="s">
        <v>120</v>
      </c>
      <c r="E46" s="24" t="s">
        <v>9</v>
      </c>
      <c r="F46" s="24" t="s">
        <v>144</v>
      </c>
      <c r="G46" s="24" t="s">
        <v>15</v>
      </c>
      <c r="H46" s="137">
        <v>1200</v>
      </c>
      <c r="I46" s="138">
        <v>1428</v>
      </c>
      <c r="J46" s="139">
        <v>0</v>
      </c>
      <c r="K46" s="140">
        <f t="shared" si="1"/>
        <v>1428</v>
      </c>
      <c r="L46" s="69"/>
      <c r="M46" s="164" t="s">
        <v>121</v>
      </c>
    </row>
    <row r="47" spans="1:13" s="90" customFormat="1" x14ac:dyDescent="0.35">
      <c r="A47" s="104" t="s">
        <v>219</v>
      </c>
      <c r="B47" s="30">
        <v>1023</v>
      </c>
      <c r="C47" s="24"/>
      <c r="D47" s="24" t="s">
        <v>120</v>
      </c>
      <c r="E47" s="24" t="s">
        <v>90</v>
      </c>
      <c r="F47" s="24" t="s">
        <v>144</v>
      </c>
      <c r="G47" s="24" t="s">
        <v>15</v>
      </c>
      <c r="H47" s="138">
        <v>1200</v>
      </c>
      <c r="I47" s="138">
        <v>441.52</v>
      </c>
      <c r="J47" s="139">
        <v>0</v>
      </c>
      <c r="K47" s="140">
        <f t="shared" si="1"/>
        <v>441.52</v>
      </c>
      <c r="L47" s="69"/>
      <c r="M47" s="164"/>
    </row>
    <row r="48" spans="1:13" s="90" customFormat="1" x14ac:dyDescent="0.35">
      <c r="A48" s="104" t="s">
        <v>154</v>
      </c>
      <c r="B48" s="30">
        <v>1019</v>
      </c>
      <c r="C48" s="24"/>
      <c r="D48" s="24" t="s">
        <v>120</v>
      </c>
      <c r="E48" s="24" t="s">
        <v>90</v>
      </c>
      <c r="F48" s="24" t="s">
        <v>144</v>
      </c>
      <c r="G48" s="24" t="s">
        <v>15</v>
      </c>
      <c r="H48" s="138">
        <v>1200</v>
      </c>
      <c r="I48" s="138">
        <v>1428</v>
      </c>
      <c r="J48" s="139">
        <v>0</v>
      </c>
      <c r="K48" s="140">
        <f t="shared" si="1"/>
        <v>1428</v>
      </c>
      <c r="L48" s="69"/>
      <c r="M48" s="164" t="s">
        <v>121</v>
      </c>
    </row>
    <row r="49" spans="1:13" s="90" customFormat="1" x14ac:dyDescent="0.35">
      <c r="A49" s="104" t="s">
        <v>169</v>
      </c>
      <c r="B49" s="30">
        <v>1022</v>
      </c>
      <c r="C49" s="24"/>
      <c r="D49" s="24" t="s">
        <v>119</v>
      </c>
      <c r="E49" s="24" t="s">
        <v>225</v>
      </c>
      <c r="F49" s="24" t="s">
        <v>144</v>
      </c>
      <c r="G49" s="24" t="s">
        <v>15</v>
      </c>
      <c r="H49" s="138">
        <v>1200</v>
      </c>
      <c r="I49" s="138">
        <v>1428</v>
      </c>
      <c r="J49" s="139">
        <v>0</v>
      </c>
      <c r="K49" s="140">
        <f t="shared" si="1"/>
        <v>1428</v>
      </c>
      <c r="L49" s="69"/>
      <c r="M49" s="164" t="s">
        <v>121</v>
      </c>
    </row>
    <row r="50" spans="1:13" s="90" customFormat="1" x14ac:dyDescent="0.35">
      <c r="A50" s="104" t="s">
        <v>149</v>
      </c>
      <c r="B50" s="30">
        <v>1016</v>
      </c>
      <c r="C50" s="24"/>
      <c r="D50" s="24" t="s">
        <v>119</v>
      </c>
      <c r="E50" s="24" t="s">
        <v>90</v>
      </c>
      <c r="F50" s="24" t="s">
        <v>144</v>
      </c>
      <c r="G50" s="24" t="s">
        <v>15</v>
      </c>
      <c r="H50" s="137">
        <v>1200</v>
      </c>
      <c r="I50" s="138">
        <v>1428</v>
      </c>
      <c r="J50" s="139">
        <v>0</v>
      </c>
      <c r="K50" s="140">
        <f t="shared" si="1"/>
        <v>1428</v>
      </c>
      <c r="L50" s="69"/>
      <c r="M50" s="164" t="s">
        <v>121</v>
      </c>
    </row>
    <row r="51" spans="1:13" s="89" customFormat="1" x14ac:dyDescent="0.35">
      <c r="A51" s="106" t="s">
        <v>70</v>
      </c>
      <c r="B51" s="31">
        <v>2081</v>
      </c>
      <c r="C51" s="26"/>
      <c r="D51" s="26" t="s">
        <v>42</v>
      </c>
      <c r="E51" s="26" t="s">
        <v>124</v>
      </c>
      <c r="F51" s="26" t="s">
        <v>126</v>
      </c>
      <c r="G51" s="26" t="s">
        <v>6</v>
      </c>
      <c r="H51" s="141">
        <v>6525.15</v>
      </c>
      <c r="I51" s="141">
        <v>6525.15</v>
      </c>
      <c r="J51" s="141">
        <v>0</v>
      </c>
      <c r="K51" s="142">
        <f t="shared" si="1"/>
        <v>6525.15</v>
      </c>
      <c r="L51" s="71"/>
      <c r="M51" s="165" t="s">
        <v>184</v>
      </c>
    </row>
    <row r="52" spans="1:13" s="89" customFormat="1" x14ac:dyDescent="0.35">
      <c r="A52" s="106" t="s">
        <v>125</v>
      </c>
      <c r="B52" s="31">
        <v>2079</v>
      </c>
      <c r="C52" s="26"/>
      <c r="D52" s="26" t="s">
        <v>42</v>
      </c>
      <c r="E52" s="26" t="s">
        <v>124</v>
      </c>
      <c r="F52" s="26" t="s">
        <v>71</v>
      </c>
      <c r="G52" s="26" t="s">
        <v>6</v>
      </c>
      <c r="H52" s="141">
        <v>5263.64</v>
      </c>
      <c r="I52" s="141">
        <v>5263.64</v>
      </c>
      <c r="J52" s="141">
        <v>0</v>
      </c>
      <c r="K52" s="142">
        <f t="shared" si="1"/>
        <v>5263.64</v>
      </c>
      <c r="L52" s="71"/>
      <c r="M52" s="165" t="s">
        <v>184</v>
      </c>
    </row>
    <row r="53" spans="1:13" s="89" customFormat="1" x14ac:dyDescent="0.35">
      <c r="A53" s="106" t="s">
        <v>125</v>
      </c>
      <c r="B53" s="31">
        <v>2079</v>
      </c>
      <c r="C53" s="26"/>
      <c r="D53" s="26" t="s">
        <v>42</v>
      </c>
      <c r="E53" s="26" t="s">
        <v>124</v>
      </c>
      <c r="F53" s="26" t="s">
        <v>71</v>
      </c>
      <c r="G53" s="26" t="s">
        <v>6</v>
      </c>
      <c r="H53" s="141">
        <v>1100</v>
      </c>
      <c r="I53" s="141">
        <v>1100</v>
      </c>
      <c r="J53" s="141">
        <v>0</v>
      </c>
      <c r="K53" s="142">
        <f t="shared" si="1"/>
        <v>1100</v>
      </c>
      <c r="L53" s="71"/>
      <c r="M53" s="165" t="s">
        <v>183</v>
      </c>
    </row>
    <row r="54" spans="1:13" s="89" customFormat="1" x14ac:dyDescent="0.35">
      <c r="A54" s="106" t="s">
        <v>160</v>
      </c>
      <c r="B54" s="31">
        <v>2095</v>
      </c>
      <c r="C54" s="26"/>
      <c r="D54" s="26" t="s">
        <v>42</v>
      </c>
      <c r="E54" s="26" t="s">
        <v>165</v>
      </c>
      <c r="F54" s="26" t="s">
        <v>42</v>
      </c>
      <c r="G54" s="26" t="s">
        <v>6</v>
      </c>
      <c r="H54" s="141">
        <v>500</v>
      </c>
      <c r="I54" s="141">
        <v>500</v>
      </c>
      <c r="J54" s="141">
        <v>0</v>
      </c>
      <c r="K54" s="142">
        <f t="shared" si="1"/>
        <v>500</v>
      </c>
      <c r="L54" s="71"/>
      <c r="M54" s="165" t="s">
        <v>175</v>
      </c>
    </row>
    <row r="55" spans="1:13" s="89" customFormat="1" x14ac:dyDescent="0.35">
      <c r="A55" s="106" t="s">
        <v>191</v>
      </c>
      <c r="B55" s="31">
        <v>2106</v>
      </c>
      <c r="C55" s="27"/>
      <c r="D55" s="26" t="s">
        <v>42</v>
      </c>
      <c r="E55" s="26" t="s">
        <v>172</v>
      </c>
      <c r="F55" s="26" t="s">
        <v>42</v>
      </c>
      <c r="G55" s="26" t="s">
        <v>6</v>
      </c>
      <c r="H55" s="143">
        <v>5500</v>
      </c>
      <c r="I55" s="143">
        <v>5500</v>
      </c>
      <c r="J55" s="141">
        <v>0</v>
      </c>
      <c r="K55" s="142">
        <f t="shared" si="1"/>
        <v>5500</v>
      </c>
      <c r="L55" s="71"/>
      <c r="M55" s="166" t="s">
        <v>181</v>
      </c>
    </row>
    <row r="56" spans="1:13" s="89" customFormat="1" x14ac:dyDescent="0.35">
      <c r="A56" s="106" t="s">
        <v>192</v>
      </c>
      <c r="B56" s="31">
        <v>2107</v>
      </c>
      <c r="C56" s="27"/>
      <c r="D56" s="26" t="s">
        <v>42</v>
      </c>
      <c r="E56" s="26" t="s">
        <v>172</v>
      </c>
      <c r="F56" s="26" t="s">
        <v>42</v>
      </c>
      <c r="G56" s="26" t="s">
        <v>6</v>
      </c>
      <c r="H56" s="143">
        <v>2625</v>
      </c>
      <c r="I56" s="143">
        <v>2625</v>
      </c>
      <c r="J56" s="141">
        <v>0</v>
      </c>
      <c r="K56" s="142">
        <f t="shared" si="1"/>
        <v>2625</v>
      </c>
      <c r="L56" s="71"/>
      <c r="M56" s="166" t="s">
        <v>181</v>
      </c>
    </row>
    <row r="57" spans="1:13" s="89" customFormat="1" x14ac:dyDescent="0.35">
      <c r="A57" s="106" t="s">
        <v>128</v>
      </c>
      <c r="B57" s="31">
        <v>2083</v>
      </c>
      <c r="C57" s="26"/>
      <c r="D57" s="26" t="s">
        <v>42</v>
      </c>
      <c r="E57" s="26" t="s">
        <v>124</v>
      </c>
      <c r="F57" s="26" t="s">
        <v>71</v>
      </c>
      <c r="G57" s="26" t="s">
        <v>6</v>
      </c>
      <c r="H57" s="141">
        <v>5263.64</v>
      </c>
      <c r="I57" s="141">
        <v>5263.64</v>
      </c>
      <c r="J57" s="141">
        <v>0</v>
      </c>
      <c r="K57" s="142">
        <f t="shared" si="1"/>
        <v>5263.64</v>
      </c>
      <c r="L57" s="71"/>
      <c r="M57" s="165" t="s">
        <v>184</v>
      </c>
    </row>
    <row r="58" spans="1:13" s="89" customFormat="1" x14ac:dyDescent="0.35">
      <c r="A58" s="106" t="s">
        <v>128</v>
      </c>
      <c r="B58" s="31">
        <v>2083</v>
      </c>
      <c r="C58" s="26"/>
      <c r="D58" s="26" t="s">
        <v>42</v>
      </c>
      <c r="E58" s="26" t="s">
        <v>124</v>
      </c>
      <c r="F58" s="26" t="s">
        <v>71</v>
      </c>
      <c r="G58" s="26" t="s">
        <v>6</v>
      </c>
      <c r="H58" s="141">
        <v>1100</v>
      </c>
      <c r="I58" s="141">
        <v>1100</v>
      </c>
      <c r="J58" s="141">
        <v>0</v>
      </c>
      <c r="K58" s="142">
        <f t="shared" si="1"/>
        <v>1100</v>
      </c>
      <c r="L58" s="71"/>
      <c r="M58" s="165" t="s">
        <v>183</v>
      </c>
    </row>
    <row r="59" spans="1:13" s="89" customFormat="1" x14ac:dyDescent="0.35">
      <c r="A59" s="106" t="s">
        <v>193</v>
      </c>
      <c r="B59" s="31">
        <v>2108</v>
      </c>
      <c r="C59" s="27"/>
      <c r="D59" s="26" t="s">
        <v>42</v>
      </c>
      <c r="E59" s="26" t="s">
        <v>172</v>
      </c>
      <c r="F59" s="26" t="s">
        <v>42</v>
      </c>
      <c r="G59" s="26" t="s">
        <v>6</v>
      </c>
      <c r="H59" s="143">
        <v>2625</v>
      </c>
      <c r="I59" s="143">
        <v>2625</v>
      </c>
      <c r="J59" s="141">
        <v>0</v>
      </c>
      <c r="K59" s="142">
        <f t="shared" si="1"/>
        <v>2625</v>
      </c>
      <c r="L59" s="71"/>
      <c r="M59" s="166" t="s">
        <v>181</v>
      </c>
    </row>
    <row r="60" spans="1:13" s="89" customFormat="1" x14ac:dyDescent="0.35">
      <c r="A60" s="106" t="s">
        <v>140</v>
      </c>
      <c r="B60" s="31">
        <v>2091</v>
      </c>
      <c r="C60" s="26"/>
      <c r="D60" s="26" t="s">
        <v>42</v>
      </c>
      <c r="E60" s="26" t="s">
        <v>141</v>
      </c>
      <c r="F60" s="26" t="s">
        <v>42</v>
      </c>
      <c r="G60" s="26" t="s">
        <v>6</v>
      </c>
      <c r="H60" s="141">
        <v>5500</v>
      </c>
      <c r="I60" s="141">
        <v>5500</v>
      </c>
      <c r="J60" s="141">
        <v>0</v>
      </c>
      <c r="K60" s="142">
        <f t="shared" si="1"/>
        <v>5500</v>
      </c>
      <c r="L60" s="71"/>
      <c r="M60" s="165" t="s">
        <v>176</v>
      </c>
    </row>
    <row r="61" spans="1:13" s="89" customFormat="1" x14ac:dyDescent="0.35">
      <c r="A61" s="106" t="s">
        <v>178</v>
      </c>
      <c r="B61" s="31">
        <v>2104</v>
      </c>
      <c r="C61" s="27"/>
      <c r="D61" s="26" t="s">
        <v>42</v>
      </c>
      <c r="E61" s="26" t="s">
        <v>172</v>
      </c>
      <c r="F61" s="26" t="s">
        <v>42</v>
      </c>
      <c r="G61" s="26" t="s">
        <v>6</v>
      </c>
      <c r="H61" s="143">
        <v>7750</v>
      </c>
      <c r="I61" s="143">
        <v>7750</v>
      </c>
      <c r="J61" s="141">
        <v>0</v>
      </c>
      <c r="K61" s="142">
        <f t="shared" si="1"/>
        <v>7750</v>
      </c>
      <c r="L61" s="71"/>
      <c r="M61" s="166" t="s">
        <v>181</v>
      </c>
    </row>
    <row r="62" spans="1:13" s="89" customFormat="1" x14ac:dyDescent="0.35">
      <c r="A62" s="106" t="s">
        <v>179</v>
      </c>
      <c r="B62" s="31">
        <v>2105</v>
      </c>
      <c r="C62" s="27"/>
      <c r="D62" s="26" t="s">
        <v>42</v>
      </c>
      <c r="E62" s="26" t="s">
        <v>165</v>
      </c>
      <c r="F62" s="26" t="s">
        <v>42</v>
      </c>
      <c r="G62" s="26" t="s">
        <v>6</v>
      </c>
      <c r="H62" s="141">
        <v>500</v>
      </c>
      <c r="I62" s="141">
        <v>500</v>
      </c>
      <c r="J62" s="141">
        <v>0</v>
      </c>
      <c r="K62" s="142">
        <f t="shared" si="1"/>
        <v>500</v>
      </c>
      <c r="L62" s="71"/>
      <c r="M62" s="165" t="s">
        <v>175</v>
      </c>
    </row>
    <row r="63" spans="1:13" s="89" customFormat="1" x14ac:dyDescent="0.35">
      <c r="A63" s="106" t="s">
        <v>161</v>
      </c>
      <c r="B63" s="31">
        <v>2096</v>
      </c>
      <c r="C63" s="26"/>
      <c r="D63" s="26" t="s">
        <v>42</v>
      </c>
      <c r="E63" s="26" t="s">
        <v>165</v>
      </c>
      <c r="F63" s="26" t="s">
        <v>42</v>
      </c>
      <c r="G63" s="26" t="s">
        <v>6</v>
      </c>
      <c r="H63" s="141">
        <v>500</v>
      </c>
      <c r="I63" s="141">
        <v>500</v>
      </c>
      <c r="J63" s="141">
        <v>0</v>
      </c>
      <c r="K63" s="142">
        <f t="shared" si="1"/>
        <v>500</v>
      </c>
      <c r="L63" s="71"/>
      <c r="M63" s="165" t="s">
        <v>175</v>
      </c>
    </row>
    <row r="64" spans="1:13" s="89" customFormat="1" x14ac:dyDescent="0.35">
      <c r="A64" s="106" t="s">
        <v>158</v>
      </c>
      <c r="B64" s="31">
        <v>2093</v>
      </c>
      <c r="C64" s="26"/>
      <c r="D64" s="26" t="s">
        <v>42</v>
      </c>
      <c r="E64" s="26" t="s">
        <v>165</v>
      </c>
      <c r="F64" s="26" t="s">
        <v>42</v>
      </c>
      <c r="G64" s="26" t="s">
        <v>6</v>
      </c>
      <c r="H64" s="141">
        <v>500</v>
      </c>
      <c r="I64" s="141">
        <v>500</v>
      </c>
      <c r="J64" s="141">
        <v>0</v>
      </c>
      <c r="K64" s="142">
        <f t="shared" si="1"/>
        <v>500</v>
      </c>
      <c r="L64" s="71"/>
      <c r="M64" s="165" t="s">
        <v>175</v>
      </c>
    </row>
    <row r="65" spans="1:13" s="89" customFormat="1" x14ac:dyDescent="0.35">
      <c r="A65" s="106" t="s">
        <v>170</v>
      </c>
      <c r="B65" s="31">
        <v>2102</v>
      </c>
      <c r="C65" s="26"/>
      <c r="D65" s="26" t="s">
        <v>42</v>
      </c>
      <c r="E65" s="26" t="s">
        <v>165</v>
      </c>
      <c r="F65" s="26" t="s">
        <v>42</v>
      </c>
      <c r="G65" s="26" t="s">
        <v>6</v>
      </c>
      <c r="H65" s="141">
        <v>500</v>
      </c>
      <c r="I65" s="141">
        <v>500</v>
      </c>
      <c r="J65" s="141">
        <v>0</v>
      </c>
      <c r="K65" s="142">
        <f t="shared" si="1"/>
        <v>500</v>
      </c>
      <c r="L65" s="71"/>
      <c r="M65" s="165" t="s">
        <v>175</v>
      </c>
    </row>
    <row r="66" spans="1:13" s="89" customFormat="1" x14ac:dyDescent="0.35">
      <c r="A66" s="106" t="s">
        <v>171</v>
      </c>
      <c r="B66" s="31">
        <v>2103</v>
      </c>
      <c r="C66" s="26"/>
      <c r="D66" s="26" t="s">
        <v>42</v>
      </c>
      <c r="E66" s="26" t="s">
        <v>165</v>
      </c>
      <c r="F66" s="26" t="s">
        <v>42</v>
      </c>
      <c r="G66" s="26" t="s">
        <v>6</v>
      </c>
      <c r="H66" s="141">
        <v>500</v>
      </c>
      <c r="I66" s="141">
        <v>500</v>
      </c>
      <c r="J66" s="141">
        <v>0</v>
      </c>
      <c r="K66" s="142">
        <f t="shared" ref="K66:K94" si="2">I66-J66</f>
        <v>500</v>
      </c>
      <c r="L66" s="71"/>
      <c r="M66" s="165" t="s">
        <v>175</v>
      </c>
    </row>
    <row r="67" spans="1:13" s="89" customFormat="1" x14ac:dyDescent="0.35">
      <c r="A67" s="106" t="s">
        <v>168</v>
      </c>
      <c r="B67" s="31">
        <v>2100</v>
      </c>
      <c r="C67" s="27"/>
      <c r="D67" s="26" t="s">
        <v>42</v>
      </c>
      <c r="E67" s="26" t="s">
        <v>124</v>
      </c>
      <c r="F67" s="26" t="s">
        <v>144</v>
      </c>
      <c r="G67" s="26" t="s">
        <v>6</v>
      </c>
      <c r="H67" s="143">
        <v>1226</v>
      </c>
      <c r="I67" s="144">
        <v>1226</v>
      </c>
      <c r="J67" s="144">
        <v>0</v>
      </c>
      <c r="K67" s="142">
        <f t="shared" si="2"/>
        <v>1226</v>
      </c>
      <c r="L67" s="71"/>
      <c r="M67" s="165" t="s">
        <v>184</v>
      </c>
    </row>
    <row r="68" spans="1:13" s="89" customFormat="1" x14ac:dyDescent="0.35">
      <c r="A68" s="106" t="s">
        <v>142</v>
      </c>
      <c r="B68" s="31">
        <v>2090</v>
      </c>
      <c r="C68" s="26"/>
      <c r="D68" s="26" t="s">
        <v>42</v>
      </c>
      <c r="E68" s="26" t="s">
        <v>124</v>
      </c>
      <c r="F68" s="26" t="s">
        <v>71</v>
      </c>
      <c r="G68" s="26" t="s">
        <v>6</v>
      </c>
      <c r="H68" s="141">
        <v>5263.64</v>
      </c>
      <c r="I68" s="141">
        <v>5263.64</v>
      </c>
      <c r="J68" s="141">
        <v>0</v>
      </c>
      <c r="K68" s="142">
        <f t="shared" si="2"/>
        <v>5263.64</v>
      </c>
      <c r="L68" s="71"/>
      <c r="M68" s="165" t="s">
        <v>184</v>
      </c>
    </row>
    <row r="69" spans="1:13" s="89" customFormat="1" x14ac:dyDescent="0.35">
      <c r="A69" s="106" t="s">
        <v>142</v>
      </c>
      <c r="B69" s="31">
        <v>2090</v>
      </c>
      <c r="C69" s="26"/>
      <c r="D69" s="26" t="s">
        <v>42</v>
      </c>
      <c r="E69" s="26" t="s">
        <v>124</v>
      </c>
      <c r="F69" s="26" t="s">
        <v>71</v>
      </c>
      <c r="G69" s="26" t="s">
        <v>6</v>
      </c>
      <c r="H69" s="141">
        <v>1100</v>
      </c>
      <c r="I69" s="141">
        <v>1100</v>
      </c>
      <c r="J69" s="141">
        <v>0</v>
      </c>
      <c r="K69" s="142">
        <f t="shared" si="2"/>
        <v>1100</v>
      </c>
      <c r="L69" s="71"/>
      <c r="M69" s="165" t="s">
        <v>183</v>
      </c>
    </row>
    <row r="70" spans="1:13" s="89" customFormat="1" x14ac:dyDescent="0.35">
      <c r="A70" s="106" t="s">
        <v>39</v>
      </c>
      <c r="B70" s="31">
        <v>2002</v>
      </c>
      <c r="C70" s="26"/>
      <c r="D70" s="26" t="s">
        <v>42</v>
      </c>
      <c r="E70" s="26" t="s">
        <v>87</v>
      </c>
      <c r="F70" s="26" t="s">
        <v>42</v>
      </c>
      <c r="G70" s="26" t="s">
        <v>6</v>
      </c>
      <c r="H70" s="141">
        <v>4200</v>
      </c>
      <c r="I70" s="141">
        <v>4200</v>
      </c>
      <c r="J70" s="141">
        <v>0</v>
      </c>
      <c r="K70" s="142">
        <f t="shared" si="2"/>
        <v>4200</v>
      </c>
      <c r="L70" s="71"/>
      <c r="M70" s="165" t="s">
        <v>176</v>
      </c>
    </row>
    <row r="71" spans="1:13" s="89" customFormat="1" x14ac:dyDescent="0.35">
      <c r="A71" s="106" t="s">
        <v>133</v>
      </c>
      <c r="B71" s="31">
        <v>2088</v>
      </c>
      <c r="C71" s="26"/>
      <c r="D71" s="26" t="s">
        <v>42</v>
      </c>
      <c r="E71" s="26" t="s">
        <v>124</v>
      </c>
      <c r="F71" s="26" t="s">
        <v>134</v>
      </c>
      <c r="G71" s="26" t="s">
        <v>6</v>
      </c>
      <c r="H71" s="141">
        <v>6500</v>
      </c>
      <c r="I71" s="141">
        <v>6500</v>
      </c>
      <c r="J71" s="141">
        <v>0</v>
      </c>
      <c r="K71" s="142">
        <f t="shared" si="2"/>
        <v>6500</v>
      </c>
      <c r="L71" s="71"/>
      <c r="M71" s="165" t="s">
        <v>183</v>
      </c>
    </row>
    <row r="72" spans="1:13" s="89" customFormat="1" x14ac:dyDescent="0.35">
      <c r="A72" s="106" t="s">
        <v>163</v>
      </c>
      <c r="B72" s="31">
        <v>2098</v>
      </c>
      <c r="C72" s="26"/>
      <c r="D72" s="26" t="s">
        <v>42</v>
      </c>
      <c r="E72" s="26" t="s">
        <v>165</v>
      </c>
      <c r="F72" s="26" t="s">
        <v>42</v>
      </c>
      <c r="G72" s="26" t="s">
        <v>6</v>
      </c>
      <c r="H72" s="141">
        <v>500</v>
      </c>
      <c r="I72" s="141">
        <v>500</v>
      </c>
      <c r="J72" s="141">
        <v>0</v>
      </c>
      <c r="K72" s="142">
        <f t="shared" si="2"/>
        <v>500</v>
      </c>
      <c r="L72" s="71"/>
      <c r="M72" s="165" t="s">
        <v>175</v>
      </c>
    </row>
    <row r="73" spans="1:13" s="89" customFormat="1" x14ac:dyDescent="0.35">
      <c r="A73" s="106" t="s">
        <v>130</v>
      </c>
      <c r="B73" s="31">
        <v>2085</v>
      </c>
      <c r="C73" s="26"/>
      <c r="D73" s="26" t="s">
        <v>42</v>
      </c>
      <c r="E73" s="26" t="s">
        <v>124</v>
      </c>
      <c r="F73" s="26" t="s">
        <v>71</v>
      </c>
      <c r="G73" s="26" t="s">
        <v>6</v>
      </c>
      <c r="H73" s="141">
        <v>5263.64</v>
      </c>
      <c r="I73" s="141">
        <v>5263.64</v>
      </c>
      <c r="J73" s="141">
        <v>0</v>
      </c>
      <c r="K73" s="142">
        <f t="shared" si="2"/>
        <v>5263.64</v>
      </c>
      <c r="L73" s="71"/>
      <c r="M73" s="165" t="s">
        <v>184</v>
      </c>
    </row>
    <row r="74" spans="1:13" s="89" customFormat="1" x14ac:dyDescent="0.35">
      <c r="A74" s="106" t="s">
        <v>130</v>
      </c>
      <c r="B74" s="31">
        <v>2085</v>
      </c>
      <c r="C74" s="26"/>
      <c r="D74" s="26" t="s">
        <v>42</v>
      </c>
      <c r="E74" s="26" t="s">
        <v>124</v>
      </c>
      <c r="F74" s="26" t="s">
        <v>71</v>
      </c>
      <c r="G74" s="26" t="s">
        <v>6</v>
      </c>
      <c r="H74" s="141">
        <v>1100</v>
      </c>
      <c r="I74" s="141">
        <v>1100</v>
      </c>
      <c r="J74" s="141">
        <v>0</v>
      </c>
      <c r="K74" s="142">
        <f t="shared" si="2"/>
        <v>1100</v>
      </c>
      <c r="L74" s="71"/>
      <c r="M74" s="165" t="s">
        <v>183</v>
      </c>
    </row>
    <row r="75" spans="1:13" s="89" customFormat="1" x14ac:dyDescent="0.35">
      <c r="A75" s="106" t="s">
        <v>194</v>
      </c>
      <c r="B75" s="31">
        <v>2109</v>
      </c>
      <c r="C75" s="27"/>
      <c r="D75" s="26" t="s">
        <v>42</v>
      </c>
      <c r="E75" s="26" t="s">
        <v>172</v>
      </c>
      <c r="F75" s="26" t="s">
        <v>42</v>
      </c>
      <c r="G75" s="26" t="s">
        <v>6</v>
      </c>
      <c r="H75" s="143">
        <v>2625</v>
      </c>
      <c r="I75" s="143">
        <v>2625</v>
      </c>
      <c r="J75" s="141">
        <v>0</v>
      </c>
      <c r="K75" s="142">
        <f t="shared" si="2"/>
        <v>2625</v>
      </c>
      <c r="L75" s="71"/>
      <c r="M75" s="166" t="s">
        <v>181</v>
      </c>
    </row>
    <row r="76" spans="1:13" s="89" customFormat="1" x14ac:dyDescent="0.35">
      <c r="A76" s="106" t="s">
        <v>261</v>
      </c>
      <c r="B76" s="31">
        <v>2111</v>
      </c>
      <c r="C76" s="27"/>
      <c r="D76" s="26" t="s">
        <v>42</v>
      </c>
      <c r="E76" s="26" t="s">
        <v>124</v>
      </c>
      <c r="F76" s="26" t="s">
        <v>71</v>
      </c>
      <c r="G76" s="26" t="s">
        <v>6</v>
      </c>
      <c r="H76" s="141">
        <v>5263.64</v>
      </c>
      <c r="I76" s="141">
        <v>5263.64</v>
      </c>
      <c r="J76" s="141">
        <v>0</v>
      </c>
      <c r="K76" s="142">
        <f>I76-J76</f>
        <v>5263.64</v>
      </c>
      <c r="L76" s="71"/>
      <c r="M76" s="165" t="s">
        <v>184</v>
      </c>
    </row>
    <row r="77" spans="1:13" s="89" customFormat="1" x14ac:dyDescent="0.35">
      <c r="A77" s="106" t="s">
        <v>261</v>
      </c>
      <c r="B77" s="31">
        <v>2111</v>
      </c>
      <c r="C77" s="27"/>
      <c r="D77" s="26" t="s">
        <v>42</v>
      </c>
      <c r="E77" s="26" t="s">
        <v>124</v>
      </c>
      <c r="F77" s="26" t="s">
        <v>71</v>
      </c>
      <c r="G77" s="26" t="s">
        <v>6</v>
      </c>
      <c r="H77" s="141">
        <v>1100</v>
      </c>
      <c r="I77" s="141">
        <v>1100</v>
      </c>
      <c r="J77" s="141">
        <v>0</v>
      </c>
      <c r="K77" s="142">
        <f>I77-J77</f>
        <v>1100</v>
      </c>
      <c r="L77" s="71"/>
      <c r="M77" s="165" t="s">
        <v>183</v>
      </c>
    </row>
    <row r="78" spans="1:13" s="89" customFormat="1" x14ac:dyDescent="0.35">
      <c r="A78" s="106" t="s">
        <v>131</v>
      </c>
      <c r="B78" s="31">
        <v>2086</v>
      </c>
      <c r="C78" s="26"/>
      <c r="D78" s="26" t="s">
        <v>42</v>
      </c>
      <c r="E78" s="26" t="s">
        <v>124</v>
      </c>
      <c r="F78" s="26" t="s">
        <v>71</v>
      </c>
      <c r="G78" s="26" t="s">
        <v>6</v>
      </c>
      <c r="H78" s="141">
        <v>5263.64</v>
      </c>
      <c r="I78" s="141">
        <v>5263.64</v>
      </c>
      <c r="J78" s="141">
        <v>0</v>
      </c>
      <c r="K78" s="142">
        <f t="shared" si="2"/>
        <v>5263.64</v>
      </c>
      <c r="L78" s="71"/>
      <c r="M78" s="165" t="s">
        <v>184</v>
      </c>
    </row>
    <row r="79" spans="1:13" s="89" customFormat="1" x14ac:dyDescent="0.35">
      <c r="A79" s="106" t="s">
        <v>131</v>
      </c>
      <c r="B79" s="31">
        <v>2086</v>
      </c>
      <c r="C79" s="26"/>
      <c r="D79" s="26" t="s">
        <v>42</v>
      </c>
      <c r="E79" s="26" t="s">
        <v>124</v>
      </c>
      <c r="F79" s="26" t="s">
        <v>71</v>
      </c>
      <c r="G79" s="26" t="s">
        <v>6</v>
      </c>
      <c r="H79" s="141">
        <v>1100</v>
      </c>
      <c r="I79" s="141">
        <v>1100</v>
      </c>
      <c r="J79" s="141">
        <v>0</v>
      </c>
      <c r="K79" s="142">
        <f t="shared" si="2"/>
        <v>1100</v>
      </c>
      <c r="L79" s="71"/>
      <c r="M79" s="165" t="s">
        <v>183</v>
      </c>
    </row>
    <row r="80" spans="1:13" s="89" customFormat="1" x14ac:dyDescent="0.35">
      <c r="A80" s="106" t="s">
        <v>40</v>
      </c>
      <c r="B80" s="31">
        <v>2003</v>
      </c>
      <c r="C80" s="26"/>
      <c r="D80" s="26" t="s">
        <v>42</v>
      </c>
      <c r="E80" s="26" t="s">
        <v>137</v>
      </c>
      <c r="F80" s="26" t="s">
        <v>42</v>
      </c>
      <c r="G80" s="26" t="s">
        <v>6</v>
      </c>
      <c r="H80" s="141">
        <v>4200</v>
      </c>
      <c r="I80" s="141">
        <v>4200</v>
      </c>
      <c r="J80" s="141">
        <v>0</v>
      </c>
      <c r="K80" s="142">
        <f t="shared" si="2"/>
        <v>4200</v>
      </c>
      <c r="L80" s="71"/>
      <c r="M80" s="165" t="s">
        <v>176</v>
      </c>
    </row>
    <row r="81" spans="1:13" s="89" customFormat="1" x14ac:dyDescent="0.35">
      <c r="A81" s="106" t="s">
        <v>195</v>
      </c>
      <c r="B81" s="31">
        <v>2110</v>
      </c>
      <c r="C81" s="27"/>
      <c r="D81" s="26" t="s">
        <v>42</v>
      </c>
      <c r="E81" s="26" t="s">
        <v>172</v>
      </c>
      <c r="F81" s="26" t="s">
        <v>42</v>
      </c>
      <c r="G81" s="26" t="s">
        <v>6</v>
      </c>
      <c r="H81" s="143">
        <v>5500</v>
      </c>
      <c r="I81" s="143">
        <v>5500</v>
      </c>
      <c r="J81" s="141">
        <v>0</v>
      </c>
      <c r="K81" s="142">
        <f t="shared" si="2"/>
        <v>5500</v>
      </c>
      <c r="L81" s="71"/>
      <c r="M81" s="166" t="s">
        <v>181</v>
      </c>
    </row>
    <row r="82" spans="1:13" s="89" customFormat="1" x14ac:dyDescent="0.35">
      <c r="A82" s="106" t="s">
        <v>132</v>
      </c>
      <c r="B82" s="31">
        <v>2087</v>
      </c>
      <c r="C82" s="26"/>
      <c r="D82" s="26" t="s">
        <v>42</v>
      </c>
      <c r="E82" s="26" t="s">
        <v>124</v>
      </c>
      <c r="F82" s="26" t="s">
        <v>71</v>
      </c>
      <c r="G82" s="26" t="s">
        <v>6</v>
      </c>
      <c r="H82" s="141">
        <v>5263.64</v>
      </c>
      <c r="I82" s="141">
        <v>5263.64</v>
      </c>
      <c r="J82" s="141">
        <v>0</v>
      </c>
      <c r="K82" s="142">
        <f t="shared" si="2"/>
        <v>5263.64</v>
      </c>
      <c r="L82" s="71"/>
      <c r="M82" s="165" t="s">
        <v>184</v>
      </c>
    </row>
    <row r="83" spans="1:13" s="89" customFormat="1" x14ac:dyDescent="0.35">
      <c r="A83" s="106" t="s">
        <v>132</v>
      </c>
      <c r="B83" s="31">
        <v>2087</v>
      </c>
      <c r="C83" s="26"/>
      <c r="D83" s="26" t="s">
        <v>42</v>
      </c>
      <c r="E83" s="26" t="s">
        <v>124</v>
      </c>
      <c r="F83" s="26" t="s">
        <v>71</v>
      </c>
      <c r="G83" s="26" t="s">
        <v>6</v>
      </c>
      <c r="H83" s="141">
        <v>1100</v>
      </c>
      <c r="I83" s="141">
        <v>1100</v>
      </c>
      <c r="J83" s="141">
        <v>0</v>
      </c>
      <c r="K83" s="142">
        <f t="shared" si="2"/>
        <v>1100</v>
      </c>
      <c r="L83" s="71"/>
      <c r="M83" s="165" t="s">
        <v>183</v>
      </c>
    </row>
    <row r="84" spans="1:13" s="89" customFormat="1" x14ac:dyDescent="0.35">
      <c r="A84" s="106" t="s">
        <v>129</v>
      </c>
      <c r="B84" s="31">
        <v>2084</v>
      </c>
      <c r="C84" s="26"/>
      <c r="D84" s="26" t="s">
        <v>42</v>
      </c>
      <c r="E84" s="26" t="s">
        <v>124</v>
      </c>
      <c r="F84" s="26" t="s">
        <v>71</v>
      </c>
      <c r="G84" s="26" t="s">
        <v>6</v>
      </c>
      <c r="H84" s="141">
        <v>5263.64</v>
      </c>
      <c r="I84" s="141">
        <v>5263.64</v>
      </c>
      <c r="J84" s="141">
        <v>0</v>
      </c>
      <c r="K84" s="142">
        <f t="shared" si="2"/>
        <v>5263.64</v>
      </c>
      <c r="L84" s="71"/>
      <c r="M84" s="165" t="s">
        <v>184</v>
      </c>
    </row>
    <row r="85" spans="1:13" s="89" customFormat="1" x14ac:dyDescent="0.35">
      <c r="A85" s="106" t="s">
        <v>129</v>
      </c>
      <c r="B85" s="31">
        <v>2084</v>
      </c>
      <c r="C85" s="26"/>
      <c r="D85" s="26" t="s">
        <v>42</v>
      </c>
      <c r="E85" s="26" t="s">
        <v>124</v>
      </c>
      <c r="F85" s="26" t="s">
        <v>71</v>
      </c>
      <c r="G85" s="26" t="s">
        <v>6</v>
      </c>
      <c r="H85" s="141">
        <v>1100</v>
      </c>
      <c r="I85" s="141">
        <v>1100</v>
      </c>
      <c r="J85" s="141">
        <v>0</v>
      </c>
      <c r="K85" s="142">
        <f t="shared" si="2"/>
        <v>1100</v>
      </c>
      <c r="L85" s="71"/>
      <c r="M85" s="165" t="s">
        <v>183</v>
      </c>
    </row>
    <row r="86" spans="1:13" s="89" customFormat="1" x14ac:dyDescent="0.35">
      <c r="A86" s="106" t="s">
        <v>123</v>
      </c>
      <c r="B86" s="31">
        <v>2078</v>
      </c>
      <c r="C86" s="26"/>
      <c r="D86" s="26" t="s">
        <v>42</v>
      </c>
      <c r="E86" s="26" t="s">
        <v>124</v>
      </c>
      <c r="F86" s="26" t="s">
        <v>71</v>
      </c>
      <c r="G86" s="26" t="s">
        <v>6</v>
      </c>
      <c r="H86" s="141">
        <v>5263.64</v>
      </c>
      <c r="I86" s="141">
        <v>5263.64</v>
      </c>
      <c r="J86" s="141">
        <v>0</v>
      </c>
      <c r="K86" s="142">
        <f t="shared" si="2"/>
        <v>5263.64</v>
      </c>
      <c r="L86" s="71"/>
      <c r="M86" s="165" t="s">
        <v>184</v>
      </c>
    </row>
    <row r="87" spans="1:13" s="89" customFormat="1" x14ac:dyDescent="0.35">
      <c r="A87" s="106" t="s">
        <v>123</v>
      </c>
      <c r="B87" s="31">
        <v>2078</v>
      </c>
      <c r="C87" s="26"/>
      <c r="D87" s="26" t="s">
        <v>42</v>
      </c>
      <c r="E87" s="26" t="s">
        <v>124</v>
      </c>
      <c r="F87" s="26" t="s">
        <v>71</v>
      </c>
      <c r="G87" s="26" t="s">
        <v>6</v>
      </c>
      <c r="H87" s="141">
        <v>1100</v>
      </c>
      <c r="I87" s="141">
        <v>1100</v>
      </c>
      <c r="J87" s="141">
        <v>0</v>
      </c>
      <c r="K87" s="142">
        <f t="shared" si="2"/>
        <v>1100</v>
      </c>
      <c r="L87" s="71"/>
      <c r="M87" s="165" t="s">
        <v>183</v>
      </c>
    </row>
    <row r="88" spans="1:13" s="89" customFormat="1" x14ac:dyDescent="0.35">
      <c r="A88" s="106" t="s">
        <v>164</v>
      </c>
      <c r="B88" s="31">
        <v>2099</v>
      </c>
      <c r="C88" s="26"/>
      <c r="D88" s="26" t="s">
        <v>42</v>
      </c>
      <c r="E88" s="26" t="s">
        <v>165</v>
      </c>
      <c r="F88" s="26" t="s">
        <v>42</v>
      </c>
      <c r="G88" s="26" t="s">
        <v>6</v>
      </c>
      <c r="H88" s="141">
        <v>500</v>
      </c>
      <c r="I88" s="141">
        <v>500</v>
      </c>
      <c r="J88" s="141">
        <v>0</v>
      </c>
      <c r="K88" s="142">
        <f t="shared" si="2"/>
        <v>500</v>
      </c>
      <c r="L88" s="71"/>
      <c r="M88" s="165" t="s">
        <v>175</v>
      </c>
    </row>
    <row r="89" spans="1:13" s="89" customFormat="1" x14ac:dyDescent="0.35">
      <c r="A89" s="106" t="s">
        <v>127</v>
      </c>
      <c r="B89" s="31">
        <v>2082</v>
      </c>
      <c r="C89" s="26"/>
      <c r="D89" s="26" t="s">
        <v>42</v>
      </c>
      <c r="E89" s="26" t="s">
        <v>124</v>
      </c>
      <c r="F89" s="26" t="s">
        <v>71</v>
      </c>
      <c r="G89" s="26" t="s">
        <v>6</v>
      </c>
      <c r="H89" s="141">
        <v>5263.64</v>
      </c>
      <c r="I89" s="141">
        <v>5263.64</v>
      </c>
      <c r="J89" s="141">
        <v>0</v>
      </c>
      <c r="K89" s="142">
        <f t="shared" si="2"/>
        <v>5263.64</v>
      </c>
      <c r="L89" s="71"/>
      <c r="M89" s="165" t="s">
        <v>184</v>
      </c>
    </row>
    <row r="90" spans="1:13" s="89" customFormat="1" x14ac:dyDescent="0.35">
      <c r="A90" s="106" t="s">
        <v>127</v>
      </c>
      <c r="B90" s="31">
        <v>2082</v>
      </c>
      <c r="C90" s="26"/>
      <c r="D90" s="26" t="s">
        <v>42</v>
      </c>
      <c r="E90" s="26" t="s">
        <v>124</v>
      </c>
      <c r="F90" s="26" t="s">
        <v>71</v>
      </c>
      <c r="G90" s="26" t="s">
        <v>6</v>
      </c>
      <c r="H90" s="141">
        <v>1100</v>
      </c>
      <c r="I90" s="141">
        <v>1100</v>
      </c>
      <c r="J90" s="141">
        <v>0</v>
      </c>
      <c r="K90" s="142">
        <f t="shared" si="2"/>
        <v>1100</v>
      </c>
      <c r="L90" s="71"/>
      <c r="M90" s="165" t="s">
        <v>183</v>
      </c>
    </row>
    <row r="91" spans="1:13" s="89" customFormat="1" x14ac:dyDescent="0.35">
      <c r="A91" s="106" t="s">
        <v>162</v>
      </c>
      <c r="B91" s="31">
        <v>2097</v>
      </c>
      <c r="C91" s="26"/>
      <c r="D91" s="26" t="s">
        <v>42</v>
      </c>
      <c r="E91" s="26" t="s">
        <v>165</v>
      </c>
      <c r="F91" s="26" t="s">
        <v>42</v>
      </c>
      <c r="G91" s="26" t="s">
        <v>6</v>
      </c>
      <c r="H91" s="141">
        <v>500</v>
      </c>
      <c r="I91" s="141">
        <v>500</v>
      </c>
      <c r="J91" s="141">
        <v>0</v>
      </c>
      <c r="K91" s="142">
        <f t="shared" si="2"/>
        <v>500</v>
      </c>
      <c r="L91" s="71"/>
      <c r="M91" s="165" t="s">
        <v>175</v>
      </c>
    </row>
    <row r="92" spans="1:13" s="89" customFormat="1" x14ac:dyDescent="0.35">
      <c r="A92" s="106" t="s">
        <v>41</v>
      </c>
      <c r="B92" s="31">
        <v>2080</v>
      </c>
      <c r="C92" s="26"/>
      <c r="D92" s="26" t="s">
        <v>42</v>
      </c>
      <c r="E92" s="26" t="s">
        <v>124</v>
      </c>
      <c r="F92" s="26" t="s">
        <v>71</v>
      </c>
      <c r="G92" s="26" t="s">
        <v>6</v>
      </c>
      <c r="H92" s="141">
        <v>5263.64</v>
      </c>
      <c r="I92" s="141">
        <v>5263.64</v>
      </c>
      <c r="J92" s="141">
        <v>0</v>
      </c>
      <c r="K92" s="142">
        <f t="shared" si="2"/>
        <v>5263.64</v>
      </c>
      <c r="L92" s="71"/>
      <c r="M92" s="165" t="s">
        <v>184</v>
      </c>
    </row>
    <row r="93" spans="1:13" s="89" customFormat="1" x14ac:dyDescent="0.35">
      <c r="A93" s="106" t="s">
        <v>41</v>
      </c>
      <c r="B93" s="31">
        <v>2080</v>
      </c>
      <c r="C93" s="26"/>
      <c r="D93" s="26" t="s">
        <v>42</v>
      </c>
      <c r="E93" s="26" t="s">
        <v>124</v>
      </c>
      <c r="F93" s="26" t="s">
        <v>71</v>
      </c>
      <c r="G93" s="26" t="s">
        <v>6</v>
      </c>
      <c r="H93" s="141">
        <v>1100</v>
      </c>
      <c r="I93" s="141">
        <v>1100</v>
      </c>
      <c r="J93" s="141">
        <v>0</v>
      </c>
      <c r="K93" s="142">
        <f t="shared" si="2"/>
        <v>1100</v>
      </c>
      <c r="L93" s="71"/>
      <c r="M93" s="165" t="s">
        <v>183</v>
      </c>
    </row>
    <row r="94" spans="1:13" s="89" customFormat="1" x14ac:dyDescent="0.35">
      <c r="A94" s="106" t="s">
        <v>159</v>
      </c>
      <c r="B94" s="31">
        <v>2094</v>
      </c>
      <c r="C94" s="26"/>
      <c r="D94" s="26" t="s">
        <v>42</v>
      </c>
      <c r="E94" s="26" t="s">
        <v>165</v>
      </c>
      <c r="F94" s="26" t="s">
        <v>42</v>
      </c>
      <c r="G94" s="26" t="s">
        <v>6</v>
      </c>
      <c r="H94" s="141">
        <v>500</v>
      </c>
      <c r="I94" s="141">
        <v>500</v>
      </c>
      <c r="J94" s="141">
        <v>0</v>
      </c>
      <c r="K94" s="142">
        <f t="shared" si="2"/>
        <v>500</v>
      </c>
      <c r="L94" s="71"/>
      <c r="M94" s="165" t="s">
        <v>175</v>
      </c>
    </row>
    <row r="95" spans="1:13" s="149" customFormat="1" x14ac:dyDescent="0.35">
      <c r="A95" s="79"/>
      <c r="B95" s="80"/>
      <c r="C95" s="80" t="s">
        <v>102</v>
      </c>
      <c r="D95" s="80"/>
      <c r="E95" s="80"/>
      <c r="F95" s="80"/>
      <c r="G95" s="80"/>
      <c r="H95" s="81">
        <f>SUM(H2:H94)</f>
        <v>500785.38</v>
      </c>
      <c r="I95" s="81">
        <f>SUM(I2:I94)</f>
        <v>577672.54000000027</v>
      </c>
      <c r="J95" s="81">
        <f>SUM(J2:J94)</f>
        <v>102302.54000000001</v>
      </c>
      <c r="K95" s="81">
        <f>SUM(K2:K94)</f>
        <v>475370.00000000012</v>
      </c>
      <c r="L95" s="81"/>
      <c r="M95" s="158"/>
    </row>
    <row r="96" spans="1:13" x14ac:dyDescent="0.35">
      <c r="K96" s="146"/>
      <c r="L96" s="75"/>
    </row>
    <row r="97" spans="11:12" x14ac:dyDescent="0.35">
      <c r="K97" s="146"/>
      <c r="L97" s="75"/>
    </row>
  </sheetData>
  <autoFilter ref="A1:N97" xr:uid="{CC6A7D42-AF99-450B-B34A-55FF100674CF}"/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8DCBC-4A30-4592-9258-A72506D8B851}">
  <dimension ref="A1:M96"/>
  <sheetViews>
    <sheetView zoomScale="111" zoomScaleNormal="111" workbookViewId="0">
      <pane xSplit="2" topLeftCell="C1" activePane="topRight" state="frozen"/>
      <selection pane="topRight" activeCell="M1" sqref="A1:M1"/>
    </sheetView>
  </sheetViews>
  <sheetFormatPr defaultColWidth="8.7265625" defaultRowHeight="14.5" x14ac:dyDescent="0.35"/>
  <cols>
    <col min="1" max="1" width="23.54296875" style="123" bestFit="1" customWidth="1"/>
    <col min="2" max="2" width="6.54296875" style="49" customWidth="1"/>
    <col min="3" max="3" width="7.81640625" style="49" customWidth="1"/>
    <col min="4" max="4" width="9.1796875" style="49" bestFit="1" customWidth="1"/>
    <col min="5" max="5" width="6.26953125" style="49" bestFit="1" customWidth="1"/>
    <col min="6" max="6" width="9.1796875" style="49" bestFit="1" customWidth="1"/>
    <col min="7" max="7" width="10.26953125" style="49" customWidth="1"/>
    <col min="8" max="10" width="9.7265625" style="74" customWidth="1"/>
    <col min="11" max="11" width="10.7265625" style="115" bestFit="1" customWidth="1"/>
    <col min="12" max="12" width="9" style="74" customWidth="1"/>
    <col min="13" max="13" width="28.7265625" style="159" bestFit="1" customWidth="1"/>
    <col min="14" max="16384" width="8.7265625" style="38"/>
  </cols>
  <sheetData>
    <row r="1" spans="1:13" s="76" customFormat="1" ht="21" x14ac:dyDescent="0.35">
      <c r="A1" s="33" t="s">
        <v>226</v>
      </c>
      <c r="B1" s="32" t="s">
        <v>83</v>
      </c>
      <c r="C1" s="33" t="s">
        <v>78</v>
      </c>
      <c r="D1" s="34" t="s">
        <v>79</v>
      </c>
      <c r="E1" s="34" t="s">
        <v>80</v>
      </c>
      <c r="F1" s="34" t="s">
        <v>81</v>
      </c>
      <c r="G1" s="33" t="s">
        <v>82</v>
      </c>
      <c r="H1" s="35" t="s">
        <v>73</v>
      </c>
      <c r="I1" s="35" t="s">
        <v>85</v>
      </c>
      <c r="J1" s="35" t="s">
        <v>74</v>
      </c>
      <c r="K1" s="35" t="s">
        <v>75</v>
      </c>
      <c r="L1" s="35" t="s">
        <v>227</v>
      </c>
      <c r="M1" s="150" t="s">
        <v>84</v>
      </c>
    </row>
    <row r="2" spans="1:13" s="58" customFormat="1" x14ac:dyDescent="0.35">
      <c r="A2" s="116" t="s">
        <v>16</v>
      </c>
      <c r="B2" s="56" t="s">
        <v>186</v>
      </c>
      <c r="C2" s="57" t="s">
        <v>2</v>
      </c>
      <c r="D2" s="57" t="s">
        <v>0</v>
      </c>
      <c r="E2" s="57" t="s">
        <v>236</v>
      </c>
      <c r="F2" s="57" t="s">
        <v>1</v>
      </c>
      <c r="G2" s="57"/>
      <c r="H2" s="59">
        <v>33326.99</v>
      </c>
      <c r="I2" s="59">
        <f>35353.61+2368.28</f>
        <v>37721.89</v>
      </c>
      <c r="J2" s="59">
        <v>8911.11</v>
      </c>
      <c r="K2" s="108">
        <f t="shared" ref="K2:K33" si="0">I2-J2</f>
        <v>28810.78</v>
      </c>
      <c r="L2" s="59"/>
      <c r="M2" s="151" t="s">
        <v>152</v>
      </c>
    </row>
    <row r="3" spans="1:13" s="58" customFormat="1" x14ac:dyDescent="0.35">
      <c r="A3" s="116" t="s">
        <v>17</v>
      </c>
      <c r="B3" s="56" t="s">
        <v>187</v>
      </c>
      <c r="C3" s="57" t="s">
        <v>3</v>
      </c>
      <c r="D3" s="57" t="s">
        <v>0</v>
      </c>
      <c r="E3" s="57" t="s">
        <v>236</v>
      </c>
      <c r="F3" s="57" t="s">
        <v>229</v>
      </c>
      <c r="G3" s="57"/>
      <c r="H3" s="59">
        <v>31341.5</v>
      </c>
      <c r="I3" s="59">
        <v>33368.120000000003</v>
      </c>
      <c r="J3" s="59">
        <v>8302.75</v>
      </c>
      <c r="K3" s="108">
        <f t="shared" si="0"/>
        <v>25065.370000000003</v>
      </c>
      <c r="L3" s="59"/>
      <c r="M3" s="151" t="s">
        <v>210</v>
      </c>
    </row>
    <row r="4" spans="1:13" s="58" customFormat="1" x14ac:dyDescent="0.35">
      <c r="A4" s="116" t="s">
        <v>47</v>
      </c>
      <c r="B4" s="56" t="s">
        <v>188</v>
      </c>
      <c r="C4" s="57" t="s">
        <v>3</v>
      </c>
      <c r="D4" s="57" t="s">
        <v>0</v>
      </c>
      <c r="E4" s="57" t="s">
        <v>236</v>
      </c>
      <c r="F4" s="57" t="s">
        <v>230</v>
      </c>
      <c r="G4" s="57"/>
      <c r="H4" s="59">
        <v>31341.5</v>
      </c>
      <c r="I4" s="59">
        <f>31341.5+23204.64</f>
        <v>54546.14</v>
      </c>
      <c r="J4" s="59">
        <v>9189.0499999999993</v>
      </c>
      <c r="K4" s="108">
        <f t="shared" si="0"/>
        <v>45357.09</v>
      </c>
      <c r="L4" s="59"/>
      <c r="M4" s="151" t="s">
        <v>152</v>
      </c>
    </row>
    <row r="5" spans="1:13" s="54" customFormat="1" ht="15" customHeight="1" x14ac:dyDescent="0.35">
      <c r="A5" s="117" t="s">
        <v>185</v>
      </c>
      <c r="B5" s="52">
        <v>95</v>
      </c>
      <c r="C5" s="53" t="s">
        <v>101</v>
      </c>
      <c r="D5" s="53" t="s">
        <v>0</v>
      </c>
      <c r="E5" s="53" t="s">
        <v>189</v>
      </c>
      <c r="F5" s="53" t="s">
        <v>231</v>
      </c>
      <c r="G5" s="53"/>
      <c r="H5" s="60">
        <v>4960.13</v>
      </c>
      <c r="I5" s="61">
        <f>4960.13+1314</f>
        <v>6274.13</v>
      </c>
      <c r="J5" s="61">
        <v>345.5</v>
      </c>
      <c r="K5" s="109">
        <f t="shared" si="0"/>
        <v>5928.63</v>
      </c>
      <c r="L5" s="60"/>
      <c r="M5" s="152" t="s">
        <v>211</v>
      </c>
    </row>
    <row r="6" spans="1:13" s="54" customFormat="1" ht="15" customHeight="1" x14ac:dyDescent="0.35">
      <c r="A6" s="117" t="s">
        <v>18</v>
      </c>
      <c r="B6" s="52" t="s">
        <v>190</v>
      </c>
      <c r="C6" s="53" t="s">
        <v>101</v>
      </c>
      <c r="D6" s="53" t="s">
        <v>0</v>
      </c>
      <c r="E6" s="53" t="s">
        <v>189</v>
      </c>
      <c r="F6" s="55" t="s">
        <v>138</v>
      </c>
      <c r="G6" s="53"/>
      <c r="H6" s="60">
        <v>4960.13</v>
      </c>
      <c r="I6" s="61">
        <f>4960.13+1314+876</f>
        <v>7150.13</v>
      </c>
      <c r="J6" s="61">
        <v>355.71</v>
      </c>
      <c r="K6" s="109">
        <f t="shared" si="0"/>
        <v>6794.42</v>
      </c>
      <c r="L6" s="60"/>
      <c r="M6" s="152" t="s">
        <v>211</v>
      </c>
    </row>
    <row r="7" spans="1:13" s="51" customFormat="1" ht="15" customHeight="1" x14ac:dyDescent="0.35">
      <c r="A7" s="118" t="s">
        <v>167</v>
      </c>
      <c r="B7" s="39">
        <v>92</v>
      </c>
      <c r="C7" s="40"/>
      <c r="D7" s="40"/>
      <c r="E7" s="22" t="s">
        <v>51</v>
      </c>
      <c r="F7" s="22" t="s">
        <v>235</v>
      </c>
      <c r="G7" s="40" t="s">
        <v>6</v>
      </c>
      <c r="H7" s="62">
        <v>0</v>
      </c>
      <c r="I7" s="63">
        <v>1314</v>
      </c>
      <c r="J7" s="63">
        <v>0</v>
      </c>
      <c r="K7" s="110">
        <f t="shared" si="0"/>
        <v>1314</v>
      </c>
      <c r="L7" s="62"/>
      <c r="M7" s="153" t="s">
        <v>157</v>
      </c>
    </row>
    <row r="8" spans="1:13" s="51" customFormat="1" ht="15" customHeight="1" x14ac:dyDescent="0.35">
      <c r="A8" s="118" t="s">
        <v>173</v>
      </c>
      <c r="B8" s="39">
        <v>93</v>
      </c>
      <c r="C8" s="40"/>
      <c r="D8" s="40"/>
      <c r="E8" s="22" t="s">
        <v>238</v>
      </c>
      <c r="F8" s="22" t="s">
        <v>235</v>
      </c>
      <c r="G8" s="40"/>
      <c r="H8" s="62">
        <v>0</v>
      </c>
      <c r="I8" s="63">
        <v>1971</v>
      </c>
      <c r="J8" s="63">
        <v>0</v>
      </c>
      <c r="K8" s="110">
        <f t="shared" si="0"/>
        <v>1971</v>
      </c>
      <c r="L8" s="62"/>
      <c r="M8" s="153" t="s">
        <v>157</v>
      </c>
    </row>
    <row r="9" spans="1:13" s="51" customFormat="1" ht="15" customHeight="1" x14ac:dyDescent="0.35">
      <c r="A9" s="118" t="s">
        <v>156</v>
      </c>
      <c r="B9" s="39">
        <v>90</v>
      </c>
      <c r="C9" s="40"/>
      <c r="D9" s="40"/>
      <c r="E9" s="22" t="s">
        <v>225</v>
      </c>
      <c r="F9" s="22" t="s">
        <v>235</v>
      </c>
      <c r="G9" s="40" t="s">
        <v>6</v>
      </c>
      <c r="H9" s="62">
        <v>0</v>
      </c>
      <c r="I9" s="63">
        <f>1314+657</f>
        <v>1971</v>
      </c>
      <c r="J9" s="63">
        <v>0</v>
      </c>
      <c r="K9" s="110">
        <f t="shared" si="0"/>
        <v>1971</v>
      </c>
      <c r="L9" s="62"/>
      <c r="M9" s="153" t="s">
        <v>157</v>
      </c>
    </row>
    <row r="10" spans="1:13" s="51" customFormat="1" ht="15" customHeight="1" x14ac:dyDescent="0.35">
      <c r="A10" s="118" t="s">
        <v>174</v>
      </c>
      <c r="B10" s="39">
        <v>91</v>
      </c>
      <c r="C10" s="40"/>
      <c r="D10" s="40"/>
      <c r="E10" s="22" t="s">
        <v>237</v>
      </c>
      <c r="F10" s="22" t="s">
        <v>235</v>
      </c>
      <c r="G10" s="40" t="s">
        <v>14</v>
      </c>
      <c r="H10" s="62">
        <v>0</v>
      </c>
      <c r="I10" s="63">
        <v>0</v>
      </c>
      <c r="J10" s="63">
        <v>0</v>
      </c>
      <c r="K10" s="110">
        <f t="shared" si="0"/>
        <v>0</v>
      </c>
      <c r="L10" s="62"/>
      <c r="M10" s="153"/>
    </row>
    <row r="11" spans="1:13" s="51" customFormat="1" ht="15" customHeight="1" x14ac:dyDescent="0.35">
      <c r="A11" s="118" t="s">
        <v>180</v>
      </c>
      <c r="B11" s="39">
        <v>96</v>
      </c>
      <c r="C11" s="40"/>
      <c r="D11" s="40"/>
      <c r="E11" s="22" t="s">
        <v>241</v>
      </c>
      <c r="F11" s="22" t="s">
        <v>235</v>
      </c>
      <c r="G11" s="40"/>
      <c r="H11" s="62">
        <v>0</v>
      </c>
      <c r="I11" s="63">
        <v>0</v>
      </c>
      <c r="J11" s="63">
        <v>0</v>
      </c>
      <c r="K11" s="110">
        <f t="shared" si="0"/>
        <v>0</v>
      </c>
      <c r="L11" s="62"/>
      <c r="M11" s="153"/>
    </row>
    <row r="12" spans="1:13" s="51" customFormat="1" ht="15" customHeight="1" x14ac:dyDescent="0.35">
      <c r="A12" s="118" t="s">
        <v>197</v>
      </c>
      <c r="B12" s="39">
        <v>94</v>
      </c>
      <c r="C12" s="40"/>
      <c r="D12" s="40"/>
      <c r="E12" s="22" t="s">
        <v>13</v>
      </c>
      <c r="F12" s="22" t="s">
        <v>235</v>
      </c>
      <c r="G12" s="40"/>
      <c r="H12" s="62">
        <v>0</v>
      </c>
      <c r="I12" s="63">
        <v>0</v>
      </c>
      <c r="J12" s="63">
        <v>0</v>
      </c>
      <c r="K12" s="110">
        <f t="shared" si="0"/>
        <v>0</v>
      </c>
      <c r="L12" s="62"/>
      <c r="M12" s="153"/>
    </row>
    <row r="13" spans="1:13" s="50" customFormat="1" ht="15" customHeight="1" x14ac:dyDescent="0.35">
      <c r="A13" s="119" t="s">
        <v>107</v>
      </c>
      <c r="B13" s="41">
        <v>88</v>
      </c>
      <c r="C13" s="42" t="s">
        <v>177</v>
      </c>
      <c r="D13" s="42" t="s">
        <v>4</v>
      </c>
      <c r="E13" s="42" t="s">
        <v>136</v>
      </c>
      <c r="F13" s="42" t="s">
        <v>76</v>
      </c>
      <c r="G13" s="42" t="s">
        <v>6</v>
      </c>
      <c r="H13" s="64">
        <v>8088.61</v>
      </c>
      <c r="I13" s="64">
        <v>8415.2900000000009</v>
      </c>
      <c r="J13" s="64">
        <v>1998.32</v>
      </c>
      <c r="K13" s="111">
        <f t="shared" si="0"/>
        <v>6416.9700000000012</v>
      </c>
      <c r="L13" s="65"/>
      <c r="M13" s="154" t="s">
        <v>217</v>
      </c>
    </row>
    <row r="14" spans="1:13" s="50" customFormat="1" x14ac:dyDescent="0.35">
      <c r="A14" s="119" t="s">
        <v>104</v>
      </c>
      <c r="B14" s="41">
        <v>84</v>
      </c>
      <c r="C14" s="42" t="s">
        <v>177</v>
      </c>
      <c r="D14" s="42" t="s">
        <v>4</v>
      </c>
      <c r="E14" s="42" t="s">
        <v>136</v>
      </c>
      <c r="F14" s="42" t="s">
        <v>76</v>
      </c>
      <c r="G14" s="42" t="s">
        <v>6</v>
      </c>
      <c r="H14" s="64">
        <v>8088.61</v>
      </c>
      <c r="I14" s="64">
        <v>8088.61</v>
      </c>
      <c r="J14" s="64">
        <v>2008.53</v>
      </c>
      <c r="K14" s="111">
        <f t="shared" si="0"/>
        <v>6080.08</v>
      </c>
      <c r="L14" s="65"/>
      <c r="M14" s="154" t="s">
        <v>209</v>
      </c>
    </row>
    <row r="15" spans="1:13" s="50" customFormat="1" x14ac:dyDescent="0.35">
      <c r="A15" s="119" t="s">
        <v>31</v>
      </c>
      <c r="B15" s="41">
        <v>80</v>
      </c>
      <c r="C15" s="42" t="s">
        <v>86</v>
      </c>
      <c r="D15" s="42" t="s">
        <v>4</v>
      </c>
      <c r="E15" s="42" t="s">
        <v>88</v>
      </c>
      <c r="F15" s="42" t="s">
        <v>76</v>
      </c>
      <c r="G15" s="42" t="s">
        <v>6</v>
      </c>
      <c r="H15" s="64">
        <v>9528.43</v>
      </c>
      <c r="I15" s="64">
        <v>9719</v>
      </c>
      <c r="J15" s="64">
        <v>3086.03</v>
      </c>
      <c r="K15" s="111">
        <f t="shared" si="0"/>
        <v>6632.9699999999993</v>
      </c>
      <c r="L15" s="65"/>
      <c r="M15" s="154" t="s">
        <v>213</v>
      </c>
    </row>
    <row r="16" spans="1:13" s="50" customFormat="1" ht="15" customHeight="1" x14ac:dyDescent="0.35">
      <c r="A16" s="119" t="s">
        <v>182</v>
      </c>
      <c r="B16" s="41">
        <v>54</v>
      </c>
      <c r="C16" s="42" t="s">
        <v>199</v>
      </c>
      <c r="D16" s="42" t="s">
        <v>10</v>
      </c>
      <c r="E16" s="42" t="s">
        <v>7</v>
      </c>
      <c r="F16" s="42" t="s">
        <v>77</v>
      </c>
      <c r="G16" s="42" t="s">
        <v>6</v>
      </c>
      <c r="H16" s="64">
        <v>6787.67</v>
      </c>
      <c r="I16" s="64">
        <v>7737.95</v>
      </c>
      <c r="J16" s="64">
        <v>2563.62</v>
      </c>
      <c r="K16" s="111">
        <f t="shared" si="0"/>
        <v>5174.33</v>
      </c>
      <c r="L16" s="65"/>
      <c r="M16" s="154" t="s">
        <v>215</v>
      </c>
    </row>
    <row r="17" spans="1:13" s="50" customFormat="1" x14ac:dyDescent="0.35">
      <c r="A17" s="119" t="s">
        <v>19</v>
      </c>
      <c r="B17" s="41">
        <v>4</v>
      </c>
      <c r="C17" s="42" t="s">
        <v>151</v>
      </c>
      <c r="D17" s="42" t="s">
        <v>4</v>
      </c>
      <c r="E17" s="42" t="s">
        <v>88</v>
      </c>
      <c r="F17" s="42" t="s">
        <v>76</v>
      </c>
      <c r="G17" s="42" t="s">
        <v>6</v>
      </c>
      <c r="H17" s="64">
        <v>14732.3</v>
      </c>
      <c r="I17" s="64">
        <v>15910.88</v>
      </c>
      <c r="J17" s="64">
        <v>4987.09</v>
      </c>
      <c r="K17" s="111">
        <f t="shared" si="0"/>
        <v>10923.789999999999</v>
      </c>
      <c r="L17" s="65"/>
      <c r="M17" s="154" t="s">
        <v>213</v>
      </c>
    </row>
    <row r="18" spans="1:13" s="50" customFormat="1" x14ac:dyDescent="0.35">
      <c r="A18" s="119" t="s">
        <v>106</v>
      </c>
      <c r="B18" s="41">
        <v>85</v>
      </c>
      <c r="C18" s="42" t="s">
        <v>177</v>
      </c>
      <c r="D18" s="42" t="s">
        <v>4</v>
      </c>
      <c r="E18" s="42" t="s">
        <v>137</v>
      </c>
      <c r="F18" s="42" t="s">
        <v>76</v>
      </c>
      <c r="G18" s="42" t="s">
        <v>6</v>
      </c>
      <c r="H18" s="64">
        <v>8088.61</v>
      </c>
      <c r="I18" s="64">
        <v>8399.74</v>
      </c>
      <c r="J18" s="64">
        <v>2031.91</v>
      </c>
      <c r="K18" s="111">
        <f t="shared" si="0"/>
        <v>6367.83</v>
      </c>
      <c r="L18" s="65"/>
      <c r="M18" s="154" t="s">
        <v>213</v>
      </c>
    </row>
    <row r="19" spans="1:13" s="50" customFormat="1" ht="15" customHeight="1" x14ac:dyDescent="0.35">
      <c r="A19" s="119" t="s">
        <v>33</v>
      </c>
      <c r="B19" s="41">
        <v>75</v>
      </c>
      <c r="C19" s="42" t="s">
        <v>143</v>
      </c>
      <c r="D19" s="42" t="s">
        <v>10</v>
      </c>
      <c r="E19" s="42" t="s">
        <v>136</v>
      </c>
      <c r="F19" s="42" t="s">
        <v>77</v>
      </c>
      <c r="G19" s="42" t="s">
        <v>6</v>
      </c>
      <c r="H19" s="64">
        <v>5311.85</v>
      </c>
      <c r="I19" s="64">
        <v>6478.33</v>
      </c>
      <c r="J19" s="64">
        <v>1273.79</v>
      </c>
      <c r="K19" s="111">
        <f t="shared" si="0"/>
        <v>5204.54</v>
      </c>
      <c r="L19" s="65"/>
      <c r="M19" s="154" t="s">
        <v>216</v>
      </c>
    </row>
    <row r="20" spans="1:13" s="50" customFormat="1" x14ac:dyDescent="0.35">
      <c r="A20" s="119" t="s">
        <v>29</v>
      </c>
      <c r="B20" s="41">
        <v>57</v>
      </c>
      <c r="C20" s="42" t="s">
        <v>117</v>
      </c>
      <c r="D20" s="42" t="s">
        <v>4</v>
      </c>
      <c r="E20" s="23" t="s">
        <v>242</v>
      </c>
      <c r="F20" s="42" t="s">
        <v>76</v>
      </c>
      <c r="G20" s="42" t="s">
        <v>6</v>
      </c>
      <c r="H20" s="64">
        <v>10063.049999999999</v>
      </c>
      <c r="I20" s="64">
        <v>13256.75</v>
      </c>
      <c r="J20" s="64">
        <v>3062.57</v>
      </c>
      <c r="K20" s="111">
        <f t="shared" si="0"/>
        <v>10194.18</v>
      </c>
      <c r="L20" s="65"/>
      <c r="M20" s="154" t="s">
        <v>216</v>
      </c>
    </row>
    <row r="21" spans="1:13" s="50" customFormat="1" x14ac:dyDescent="0.35">
      <c r="A21" s="119" t="s">
        <v>30</v>
      </c>
      <c r="B21" s="41">
        <v>58</v>
      </c>
      <c r="C21" s="42" t="s">
        <v>110</v>
      </c>
      <c r="D21" s="42" t="s">
        <v>10</v>
      </c>
      <c r="E21" s="23" t="s">
        <v>242</v>
      </c>
      <c r="F21" s="42" t="s">
        <v>77</v>
      </c>
      <c r="G21" s="42" t="s">
        <v>6</v>
      </c>
      <c r="H21" s="64">
        <v>4694.78</v>
      </c>
      <c r="I21" s="64">
        <v>6206.1</v>
      </c>
      <c r="J21" s="66">
        <v>949.85</v>
      </c>
      <c r="K21" s="111">
        <f t="shared" si="0"/>
        <v>5256.25</v>
      </c>
      <c r="L21" s="65"/>
      <c r="M21" s="154" t="s">
        <v>217</v>
      </c>
    </row>
    <row r="22" spans="1:13" s="50" customFormat="1" x14ac:dyDescent="0.35">
      <c r="A22" s="119" t="s">
        <v>22</v>
      </c>
      <c r="B22" s="41">
        <v>14</v>
      </c>
      <c r="C22" s="42" t="s">
        <v>153</v>
      </c>
      <c r="D22" s="42" t="s">
        <v>4</v>
      </c>
      <c r="E22" s="42" t="s">
        <v>9</v>
      </c>
      <c r="F22" s="42" t="s">
        <v>76</v>
      </c>
      <c r="G22" s="42" t="s">
        <v>6</v>
      </c>
      <c r="H22" s="64">
        <v>11847.52</v>
      </c>
      <c r="I22" s="64">
        <v>13980.07</v>
      </c>
      <c r="J22" s="64">
        <v>3982.29</v>
      </c>
      <c r="K22" s="111">
        <f t="shared" si="0"/>
        <v>9997.7799999999988</v>
      </c>
      <c r="L22" s="65"/>
      <c r="M22" s="154" t="s">
        <v>214</v>
      </c>
    </row>
    <row r="23" spans="1:13" s="50" customFormat="1" x14ac:dyDescent="0.35">
      <c r="A23" s="119" t="s">
        <v>25</v>
      </c>
      <c r="B23" s="41">
        <v>44</v>
      </c>
      <c r="C23" s="42" t="s">
        <v>117</v>
      </c>
      <c r="D23" s="42" t="s">
        <v>4</v>
      </c>
      <c r="E23" s="42" t="s">
        <v>5</v>
      </c>
      <c r="F23" s="42" t="s">
        <v>76</v>
      </c>
      <c r="G23" s="42" t="s">
        <v>6</v>
      </c>
      <c r="H23" s="64">
        <v>10063.049999999999</v>
      </c>
      <c r="I23" s="64">
        <v>10465.57</v>
      </c>
      <c r="J23" s="64">
        <v>3342.72</v>
      </c>
      <c r="K23" s="111">
        <f t="shared" si="0"/>
        <v>7122.85</v>
      </c>
      <c r="L23" s="65"/>
      <c r="M23" s="154" t="s">
        <v>213</v>
      </c>
    </row>
    <row r="24" spans="1:13" s="50" customFormat="1" x14ac:dyDescent="0.35">
      <c r="A24" s="119" t="s">
        <v>38</v>
      </c>
      <c r="B24" s="41">
        <v>61</v>
      </c>
      <c r="C24" s="42" t="s">
        <v>117</v>
      </c>
      <c r="D24" s="42" t="s">
        <v>4</v>
      </c>
      <c r="E24" s="42" t="s">
        <v>89</v>
      </c>
      <c r="F24" s="42" t="s">
        <v>76</v>
      </c>
      <c r="G24" s="42" t="s">
        <v>6</v>
      </c>
      <c r="H24" s="64">
        <v>10063.049999999999</v>
      </c>
      <c r="I24" s="64">
        <v>10465.57</v>
      </c>
      <c r="J24" s="64">
        <v>2846.25</v>
      </c>
      <c r="K24" s="111">
        <f t="shared" si="0"/>
        <v>7619.32</v>
      </c>
      <c r="L24" s="65"/>
      <c r="M24" s="154" t="s">
        <v>213</v>
      </c>
    </row>
    <row r="25" spans="1:13" s="50" customFormat="1" x14ac:dyDescent="0.35">
      <c r="A25" s="119" t="s">
        <v>21</v>
      </c>
      <c r="B25" s="41">
        <v>13</v>
      </c>
      <c r="C25" s="42" t="s">
        <v>153</v>
      </c>
      <c r="D25" s="42" t="s">
        <v>4</v>
      </c>
      <c r="E25" s="42" t="s">
        <v>8</v>
      </c>
      <c r="F25" s="42" t="s">
        <v>76</v>
      </c>
      <c r="G25" s="42" t="s">
        <v>6</v>
      </c>
      <c r="H25" s="64">
        <v>11847.52</v>
      </c>
      <c r="I25" s="64">
        <f>13980.07+219</f>
        <v>14199.07</v>
      </c>
      <c r="J25" s="64">
        <v>4245.92</v>
      </c>
      <c r="K25" s="111">
        <f t="shared" si="0"/>
        <v>9953.15</v>
      </c>
      <c r="L25" s="65"/>
      <c r="M25" s="154" t="s">
        <v>224</v>
      </c>
    </row>
    <row r="26" spans="1:13" s="50" customFormat="1" x14ac:dyDescent="0.35">
      <c r="A26" s="119" t="s">
        <v>34</v>
      </c>
      <c r="B26" s="41">
        <v>73</v>
      </c>
      <c r="C26" s="42" t="s">
        <v>166</v>
      </c>
      <c r="D26" s="42" t="s">
        <v>4</v>
      </c>
      <c r="E26" s="42" t="s">
        <v>5</v>
      </c>
      <c r="F26" s="42" t="s">
        <v>115</v>
      </c>
      <c r="G26" s="42" t="s">
        <v>6</v>
      </c>
      <c r="H26" s="64">
        <v>10623.73</v>
      </c>
      <c r="I26" s="64">
        <v>12567.14</v>
      </c>
      <c r="J26" s="64">
        <v>3184.85</v>
      </c>
      <c r="K26" s="111">
        <f t="shared" si="0"/>
        <v>9382.2899999999991</v>
      </c>
      <c r="L26" s="65"/>
      <c r="M26" s="154" t="s">
        <v>218</v>
      </c>
    </row>
    <row r="27" spans="1:13" s="50" customFormat="1" x14ac:dyDescent="0.35">
      <c r="A27" s="119" t="s">
        <v>109</v>
      </c>
      <c r="B27" s="41">
        <v>89</v>
      </c>
      <c r="C27" s="42" t="s">
        <v>177</v>
      </c>
      <c r="D27" s="42" t="s">
        <v>4</v>
      </c>
      <c r="E27" s="42" t="s">
        <v>8</v>
      </c>
      <c r="F27" s="42" t="s">
        <v>76</v>
      </c>
      <c r="G27" s="42" t="s">
        <v>6</v>
      </c>
      <c r="H27" s="64">
        <v>8088.61</v>
      </c>
      <c r="I27" s="64">
        <v>8088.61</v>
      </c>
      <c r="J27" s="64">
        <v>2008.53</v>
      </c>
      <c r="K27" s="111">
        <f t="shared" si="0"/>
        <v>6080.08</v>
      </c>
      <c r="L27" s="65"/>
      <c r="M27" s="154" t="s">
        <v>209</v>
      </c>
    </row>
    <row r="28" spans="1:13" s="50" customFormat="1" x14ac:dyDescent="0.35">
      <c r="A28" s="119" t="s">
        <v>196</v>
      </c>
      <c r="B28" s="41">
        <v>60</v>
      </c>
      <c r="C28" s="42" t="s">
        <v>118</v>
      </c>
      <c r="D28" s="42" t="s">
        <v>12</v>
      </c>
      <c r="E28" s="42" t="s">
        <v>13</v>
      </c>
      <c r="F28" s="42" t="s">
        <v>44</v>
      </c>
      <c r="G28" s="42" t="s">
        <v>14</v>
      </c>
      <c r="H28" s="64">
        <v>14089.53</v>
      </c>
      <c r="I28" s="64">
        <v>19027.919999999998</v>
      </c>
      <c r="J28" s="64">
        <v>4606.38</v>
      </c>
      <c r="K28" s="111">
        <f t="shared" si="0"/>
        <v>14421.539999999997</v>
      </c>
      <c r="L28" s="65"/>
      <c r="M28" s="154" t="s">
        <v>218</v>
      </c>
    </row>
    <row r="29" spans="1:13" s="50" customFormat="1" x14ac:dyDescent="0.35">
      <c r="A29" s="119" t="s">
        <v>69</v>
      </c>
      <c r="B29" s="41">
        <v>81</v>
      </c>
      <c r="C29" s="42" t="s">
        <v>112</v>
      </c>
      <c r="D29" s="42" t="s">
        <v>12</v>
      </c>
      <c r="E29" s="42" t="s">
        <v>13</v>
      </c>
      <c r="F29" s="42" t="s">
        <v>44</v>
      </c>
      <c r="G29" s="42" t="s">
        <v>14</v>
      </c>
      <c r="H29" s="64">
        <v>11333.35</v>
      </c>
      <c r="I29" s="64">
        <v>13162.39</v>
      </c>
      <c r="J29" s="64">
        <v>3498.43</v>
      </c>
      <c r="K29" s="111">
        <f t="shared" si="0"/>
        <v>9663.9599999999991</v>
      </c>
      <c r="L29" s="65"/>
      <c r="M29" s="154" t="s">
        <v>214</v>
      </c>
    </row>
    <row r="30" spans="1:13" s="50" customFormat="1" x14ac:dyDescent="0.35">
      <c r="A30" s="119" t="s">
        <v>32</v>
      </c>
      <c r="B30" s="41">
        <v>76</v>
      </c>
      <c r="C30" s="42" t="s">
        <v>143</v>
      </c>
      <c r="D30" s="42" t="s">
        <v>10</v>
      </c>
      <c r="E30" s="42" t="s">
        <v>137</v>
      </c>
      <c r="F30" s="42" t="s">
        <v>77</v>
      </c>
      <c r="G30" s="42" t="s">
        <v>6</v>
      </c>
      <c r="H30" s="64">
        <v>5311.85</v>
      </c>
      <c r="I30" s="64">
        <v>6055.51</v>
      </c>
      <c r="J30" s="64">
        <v>1567.52</v>
      </c>
      <c r="K30" s="111">
        <f t="shared" si="0"/>
        <v>4487.99</v>
      </c>
      <c r="L30" s="65"/>
      <c r="M30" s="154" t="s">
        <v>214</v>
      </c>
    </row>
    <row r="31" spans="1:13" s="50" customFormat="1" x14ac:dyDescent="0.35">
      <c r="A31" s="119" t="s">
        <v>20</v>
      </c>
      <c r="B31" s="41">
        <v>8</v>
      </c>
      <c r="C31" s="42" t="s">
        <v>153</v>
      </c>
      <c r="D31" s="42" t="s">
        <v>4</v>
      </c>
      <c r="E31" s="42" t="s">
        <v>90</v>
      </c>
      <c r="F31" s="42" t="s">
        <v>76</v>
      </c>
      <c r="G31" s="42" t="s">
        <v>6</v>
      </c>
      <c r="H31" s="64">
        <v>11847.52</v>
      </c>
      <c r="I31" s="64">
        <v>13980.07</v>
      </c>
      <c r="J31" s="64">
        <v>4081.2</v>
      </c>
      <c r="K31" s="111">
        <f t="shared" si="0"/>
        <v>9898.869999999999</v>
      </c>
      <c r="L31" s="65"/>
      <c r="M31" s="154" t="s">
        <v>214</v>
      </c>
    </row>
    <row r="32" spans="1:13" s="50" customFormat="1" x14ac:dyDescent="0.35">
      <c r="A32" s="119" t="s">
        <v>105</v>
      </c>
      <c r="B32" s="41">
        <v>79</v>
      </c>
      <c r="C32" s="42" t="s">
        <v>11</v>
      </c>
      <c r="D32" s="42" t="s">
        <v>10</v>
      </c>
      <c r="E32" s="42" t="s">
        <v>90</v>
      </c>
      <c r="F32" s="42" t="s">
        <v>77</v>
      </c>
      <c r="G32" s="42" t="s">
        <v>6</v>
      </c>
      <c r="H32" s="64">
        <v>4417.12</v>
      </c>
      <c r="I32" s="64">
        <v>4505.46</v>
      </c>
      <c r="J32" s="67">
        <v>702.99</v>
      </c>
      <c r="K32" s="111">
        <f t="shared" si="0"/>
        <v>3802.4700000000003</v>
      </c>
      <c r="L32" s="65"/>
      <c r="M32" s="154" t="s">
        <v>209</v>
      </c>
    </row>
    <row r="33" spans="1:13" s="50" customFormat="1" x14ac:dyDescent="0.35">
      <c r="A33" s="119" t="s">
        <v>26</v>
      </c>
      <c r="B33" s="41">
        <v>49</v>
      </c>
      <c r="C33" s="42" t="s">
        <v>113</v>
      </c>
      <c r="D33" s="42" t="s">
        <v>10</v>
      </c>
      <c r="E33" s="42" t="s">
        <v>5</v>
      </c>
      <c r="F33" s="42" t="s">
        <v>77</v>
      </c>
      <c r="G33" s="42" t="s">
        <v>6</v>
      </c>
      <c r="H33" s="64">
        <v>4993.07</v>
      </c>
      <c r="I33" s="64">
        <v>5192.79</v>
      </c>
      <c r="J33" s="64">
        <v>1345.29</v>
      </c>
      <c r="K33" s="111">
        <f t="shared" si="0"/>
        <v>3847.5</v>
      </c>
      <c r="L33" s="65"/>
      <c r="M33" s="154" t="s">
        <v>213</v>
      </c>
    </row>
    <row r="34" spans="1:13" s="50" customFormat="1" x14ac:dyDescent="0.35">
      <c r="A34" s="119" t="s">
        <v>108</v>
      </c>
      <c r="B34" s="41">
        <v>86</v>
      </c>
      <c r="C34" s="42" t="s">
        <v>114</v>
      </c>
      <c r="D34" s="42" t="s">
        <v>4</v>
      </c>
      <c r="E34" s="42" t="s">
        <v>9</v>
      </c>
      <c r="F34" s="42" t="s">
        <v>76</v>
      </c>
      <c r="G34" s="42" t="s">
        <v>6</v>
      </c>
      <c r="H34" s="64">
        <v>7661.75</v>
      </c>
      <c r="I34" s="64">
        <v>7661.75</v>
      </c>
      <c r="J34" s="64">
        <v>2094.09</v>
      </c>
      <c r="K34" s="111">
        <f t="shared" ref="K34:K64" si="1">I34-J34</f>
        <v>5567.66</v>
      </c>
      <c r="L34" s="65"/>
      <c r="M34" s="154" t="s">
        <v>209</v>
      </c>
    </row>
    <row r="35" spans="1:13" s="50" customFormat="1" x14ac:dyDescent="0.35">
      <c r="A35" s="119" t="s">
        <v>37</v>
      </c>
      <c r="B35" s="41">
        <v>65</v>
      </c>
      <c r="C35" s="42" t="s">
        <v>117</v>
      </c>
      <c r="D35" s="42" t="s">
        <v>4</v>
      </c>
      <c r="E35" s="42" t="s">
        <v>8</v>
      </c>
      <c r="F35" s="42" t="s">
        <v>76</v>
      </c>
      <c r="G35" s="42" t="s">
        <v>6</v>
      </c>
      <c r="H35" s="64">
        <v>10063.049999999999</v>
      </c>
      <c r="I35" s="64">
        <v>11471.88</v>
      </c>
      <c r="J35" s="64">
        <v>2928.72</v>
      </c>
      <c r="K35" s="111">
        <f t="shared" si="1"/>
        <v>8543.16</v>
      </c>
      <c r="L35" s="65"/>
      <c r="M35" s="154" t="s">
        <v>215</v>
      </c>
    </row>
    <row r="36" spans="1:13" s="50" customFormat="1" x14ac:dyDescent="0.35">
      <c r="A36" s="119" t="s">
        <v>24</v>
      </c>
      <c r="B36" s="41">
        <v>35</v>
      </c>
      <c r="C36" s="42" t="s">
        <v>113</v>
      </c>
      <c r="D36" s="42" t="s">
        <v>10</v>
      </c>
      <c r="E36" s="42" t="s">
        <v>89</v>
      </c>
      <c r="F36" s="42" t="s">
        <v>77</v>
      </c>
      <c r="G36" s="42" t="s">
        <v>6</v>
      </c>
      <c r="H36" s="64">
        <v>4993.07</v>
      </c>
      <c r="I36" s="64">
        <v>5791.96</v>
      </c>
      <c r="J36" s="64">
        <v>1826.07</v>
      </c>
      <c r="K36" s="111">
        <f t="shared" si="1"/>
        <v>3965.8900000000003</v>
      </c>
      <c r="L36" s="65"/>
      <c r="M36" s="154" t="s">
        <v>215</v>
      </c>
    </row>
    <row r="37" spans="1:13" s="50" customFormat="1" x14ac:dyDescent="0.35">
      <c r="A37" s="119" t="s">
        <v>28</v>
      </c>
      <c r="B37" s="41">
        <v>56</v>
      </c>
      <c r="C37" s="42" t="s">
        <v>111</v>
      </c>
      <c r="D37" s="42" t="s">
        <v>4</v>
      </c>
      <c r="E37" s="42" t="s">
        <v>5</v>
      </c>
      <c r="F37" s="42" t="s">
        <v>116</v>
      </c>
      <c r="G37" s="42" t="s">
        <v>6</v>
      </c>
      <c r="H37" s="64">
        <v>11220.22</v>
      </c>
      <c r="I37" s="64">
        <v>14201.89</v>
      </c>
      <c r="J37" s="64">
        <v>3498.36</v>
      </c>
      <c r="K37" s="111">
        <f t="shared" si="1"/>
        <v>10703.529999999999</v>
      </c>
      <c r="L37" s="65"/>
      <c r="M37" s="154" t="s">
        <v>216</v>
      </c>
    </row>
    <row r="38" spans="1:13" s="50" customFormat="1" x14ac:dyDescent="0.35">
      <c r="A38" s="119" t="s">
        <v>23</v>
      </c>
      <c r="B38" s="41">
        <v>34</v>
      </c>
      <c r="C38" s="42" t="s">
        <v>143</v>
      </c>
      <c r="D38" s="42" t="s">
        <v>10</v>
      </c>
      <c r="E38" s="42" t="s">
        <v>89</v>
      </c>
      <c r="F38" s="42" t="s">
        <v>77</v>
      </c>
      <c r="G38" s="42" t="s">
        <v>6</v>
      </c>
      <c r="H38" s="64">
        <v>5311.85</v>
      </c>
      <c r="I38" s="64">
        <v>6161.75</v>
      </c>
      <c r="J38" s="64">
        <v>1313.79</v>
      </c>
      <c r="K38" s="111">
        <f t="shared" si="1"/>
        <v>4847.96</v>
      </c>
      <c r="L38" s="65"/>
      <c r="M38" s="154" t="s">
        <v>215</v>
      </c>
    </row>
    <row r="39" spans="1:13" s="50" customFormat="1" x14ac:dyDescent="0.35">
      <c r="A39" s="119" t="s">
        <v>36</v>
      </c>
      <c r="B39" s="41">
        <v>69</v>
      </c>
      <c r="C39" s="42" t="s">
        <v>117</v>
      </c>
      <c r="D39" s="42" t="s">
        <v>4</v>
      </c>
      <c r="E39" s="42" t="s">
        <v>91</v>
      </c>
      <c r="F39" s="42" t="s">
        <v>43</v>
      </c>
      <c r="G39" s="42" t="s">
        <v>15</v>
      </c>
      <c r="H39" s="64">
        <v>10063.049999999999</v>
      </c>
      <c r="I39" s="64">
        <v>11940.97</v>
      </c>
      <c r="J39" s="64">
        <v>2557.92</v>
      </c>
      <c r="K39" s="111">
        <f t="shared" si="1"/>
        <v>9383.0499999999993</v>
      </c>
      <c r="L39" s="65"/>
      <c r="M39" s="154" t="s">
        <v>212</v>
      </c>
    </row>
    <row r="40" spans="1:13" s="50" customFormat="1" x14ac:dyDescent="0.35">
      <c r="A40" s="119" t="s">
        <v>27</v>
      </c>
      <c r="B40" s="41">
        <v>51</v>
      </c>
      <c r="C40" s="42" t="s">
        <v>113</v>
      </c>
      <c r="D40" s="42" t="s">
        <v>10</v>
      </c>
      <c r="E40" s="42" t="s">
        <v>9</v>
      </c>
      <c r="F40" s="42" t="s">
        <v>77</v>
      </c>
      <c r="G40" s="42" t="s">
        <v>6</v>
      </c>
      <c r="H40" s="64">
        <v>4993.07</v>
      </c>
      <c r="I40" s="64">
        <v>5192.79</v>
      </c>
      <c r="J40" s="64">
        <v>1229.3800000000001</v>
      </c>
      <c r="K40" s="111">
        <f t="shared" si="1"/>
        <v>3963.41</v>
      </c>
      <c r="L40" s="65"/>
      <c r="M40" s="154" t="s">
        <v>213</v>
      </c>
    </row>
    <row r="41" spans="1:13" s="50" customFormat="1" x14ac:dyDescent="0.35">
      <c r="A41" s="119" t="s">
        <v>35</v>
      </c>
      <c r="B41" s="41">
        <v>70</v>
      </c>
      <c r="C41" s="42" t="s">
        <v>117</v>
      </c>
      <c r="D41" s="42" t="s">
        <v>4</v>
      </c>
      <c r="E41" s="42" t="s">
        <v>91</v>
      </c>
      <c r="F41" s="42" t="s">
        <v>43</v>
      </c>
      <c r="G41" s="42" t="s">
        <v>15</v>
      </c>
      <c r="H41" s="64">
        <v>10063.049999999999</v>
      </c>
      <c r="I41" s="64">
        <v>11552.96</v>
      </c>
      <c r="J41" s="64">
        <v>6057.69</v>
      </c>
      <c r="K41" s="111">
        <f t="shared" si="1"/>
        <v>5495.2699999999995</v>
      </c>
      <c r="L41" s="65">
        <v>5031.53</v>
      </c>
      <c r="M41" s="154" t="s">
        <v>222</v>
      </c>
    </row>
    <row r="42" spans="1:13" s="77" customFormat="1" x14ac:dyDescent="0.35">
      <c r="A42" s="120" t="s">
        <v>135</v>
      </c>
      <c r="B42" s="43">
        <v>1020</v>
      </c>
      <c r="C42" s="44"/>
      <c r="D42" s="44" t="s">
        <v>119</v>
      </c>
      <c r="E42" s="44" t="s">
        <v>5</v>
      </c>
      <c r="F42" s="44" t="s">
        <v>144</v>
      </c>
      <c r="G42" s="44" t="s">
        <v>14</v>
      </c>
      <c r="H42" s="70">
        <v>1200</v>
      </c>
      <c r="I42" s="68">
        <v>1464</v>
      </c>
      <c r="J42" s="69">
        <v>0</v>
      </c>
      <c r="K42" s="112">
        <f t="shared" si="1"/>
        <v>1464</v>
      </c>
      <c r="L42" s="69"/>
      <c r="M42" s="155" t="s">
        <v>121</v>
      </c>
    </row>
    <row r="43" spans="1:13" s="77" customFormat="1" x14ac:dyDescent="0.35">
      <c r="A43" s="120" t="s">
        <v>148</v>
      </c>
      <c r="B43" s="43">
        <v>1018</v>
      </c>
      <c r="C43" s="45"/>
      <c r="D43" s="44" t="s">
        <v>119</v>
      </c>
      <c r="E43" s="44" t="s">
        <v>136</v>
      </c>
      <c r="F43" s="44" t="s">
        <v>144</v>
      </c>
      <c r="G43" s="44" t="s">
        <v>14</v>
      </c>
      <c r="H43" s="68">
        <v>1200</v>
      </c>
      <c r="I43" s="68">
        <v>1464</v>
      </c>
      <c r="J43" s="69">
        <v>0</v>
      </c>
      <c r="K43" s="112">
        <f t="shared" si="1"/>
        <v>1464</v>
      </c>
      <c r="L43" s="69"/>
      <c r="M43" s="155" t="s">
        <v>121</v>
      </c>
    </row>
    <row r="44" spans="1:13" s="77" customFormat="1" x14ac:dyDescent="0.35">
      <c r="A44" s="121" t="s">
        <v>252</v>
      </c>
      <c r="B44" s="43">
        <v>1021</v>
      </c>
      <c r="C44" s="44"/>
      <c r="D44" s="44" t="s">
        <v>119</v>
      </c>
      <c r="E44" s="44" t="s">
        <v>225</v>
      </c>
      <c r="F44" s="44" t="s">
        <v>144</v>
      </c>
      <c r="G44" s="44" t="s">
        <v>14</v>
      </c>
      <c r="H44" s="68">
        <v>1200</v>
      </c>
      <c r="I44" s="68">
        <v>1464</v>
      </c>
      <c r="J44" s="69">
        <v>0</v>
      </c>
      <c r="K44" s="112">
        <f t="shared" si="1"/>
        <v>1464</v>
      </c>
      <c r="L44" s="69"/>
      <c r="M44" s="155" t="s">
        <v>121</v>
      </c>
    </row>
    <row r="45" spans="1:13" s="77" customFormat="1" x14ac:dyDescent="0.35">
      <c r="A45" s="120" t="s">
        <v>122</v>
      </c>
      <c r="B45" s="43">
        <v>1013</v>
      </c>
      <c r="C45" s="44"/>
      <c r="D45" s="44" t="s">
        <v>119</v>
      </c>
      <c r="E45" s="44" t="s">
        <v>136</v>
      </c>
      <c r="F45" s="44" t="s">
        <v>144</v>
      </c>
      <c r="G45" s="44" t="s">
        <v>14</v>
      </c>
      <c r="H45" s="68">
        <v>1200</v>
      </c>
      <c r="I45" s="68">
        <v>1464</v>
      </c>
      <c r="J45" s="69">
        <v>0</v>
      </c>
      <c r="K45" s="112">
        <f t="shared" si="1"/>
        <v>1464</v>
      </c>
      <c r="L45" s="69"/>
      <c r="M45" s="155" t="s">
        <v>121</v>
      </c>
    </row>
    <row r="46" spans="1:13" s="77" customFormat="1" x14ac:dyDescent="0.35">
      <c r="A46" s="120" t="s">
        <v>150</v>
      </c>
      <c r="B46" s="43">
        <v>1017</v>
      </c>
      <c r="C46" s="44"/>
      <c r="D46" s="44" t="s">
        <v>120</v>
      </c>
      <c r="E46" s="44" t="s">
        <v>9</v>
      </c>
      <c r="F46" s="44" t="s">
        <v>144</v>
      </c>
      <c r="G46" s="44" t="s">
        <v>14</v>
      </c>
      <c r="H46" s="70">
        <v>1200</v>
      </c>
      <c r="I46" s="68">
        <v>1464</v>
      </c>
      <c r="J46" s="69">
        <v>0</v>
      </c>
      <c r="K46" s="112">
        <f t="shared" si="1"/>
        <v>1464</v>
      </c>
      <c r="L46" s="69"/>
      <c r="M46" s="155" t="s">
        <v>121</v>
      </c>
    </row>
    <row r="47" spans="1:13" s="77" customFormat="1" x14ac:dyDescent="0.35">
      <c r="A47" s="120" t="s">
        <v>220</v>
      </c>
      <c r="B47" s="43">
        <v>1024</v>
      </c>
      <c r="C47" s="44"/>
      <c r="D47" s="44" t="s">
        <v>120</v>
      </c>
      <c r="E47" s="44" t="s">
        <v>88</v>
      </c>
      <c r="F47" s="44" t="s">
        <v>144</v>
      </c>
      <c r="G47" s="44" t="s">
        <v>14</v>
      </c>
      <c r="H47" s="68">
        <v>1200</v>
      </c>
      <c r="I47" s="68">
        <v>1220</v>
      </c>
      <c r="J47" s="69">
        <v>0</v>
      </c>
      <c r="K47" s="112">
        <f t="shared" si="1"/>
        <v>1220</v>
      </c>
      <c r="L47" s="69"/>
      <c r="M47" s="155" t="s">
        <v>121</v>
      </c>
    </row>
    <row r="48" spans="1:13" s="77" customFormat="1" x14ac:dyDescent="0.35">
      <c r="A48" s="120" t="s">
        <v>219</v>
      </c>
      <c r="B48" s="43">
        <v>1023</v>
      </c>
      <c r="C48" s="44"/>
      <c r="D48" s="44" t="s">
        <v>120</v>
      </c>
      <c r="E48" s="44" t="s">
        <v>90</v>
      </c>
      <c r="F48" s="44" t="s">
        <v>144</v>
      </c>
      <c r="G48" s="44" t="s">
        <v>14</v>
      </c>
      <c r="H48" s="68">
        <v>1200</v>
      </c>
      <c r="I48" s="68">
        <v>1464</v>
      </c>
      <c r="J48" s="69">
        <v>0</v>
      </c>
      <c r="K48" s="112">
        <f t="shared" si="1"/>
        <v>1464</v>
      </c>
      <c r="L48" s="69"/>
      <c r="M48" s="155" t="s">
        <v>121</v>
      </c>
    </row>
    <row r="49" spans="1:13" s="77" customFormat="1" x14ac:dyDescent="0.35">
      <c r="A49" s="120" t="s">
        <v>253</v>
      </c>
      <c r="B49" s="43">
        <v>1019</v>
      </c>
      <c r="C49" s="44"/>
      <c r="D49" s="44" t="s">
        <v>120</v>
      </c>
      <c r="E49" s="44" t="s">
        <v>90</v>
      </c>
      <c r="F49" s="44" t="s">
        <v>144</v>
      </c>
      <c r="G49" s="44" t="s">
        <v>14</v>
      </c>
      <c r="H49" s="68">
        <v>1200</v>
      </c>
      <c r="I49" s="68">
        <v>1464</v>
      </c>
      <c r="J49" s="69">
        <v>0</v>
      </c>
      <c r="K49" s="112">
        <f t="shared" si="1"/>
        <v>1464</v>
      </c>
      <c r="L49" s="69"/>
      <c r="M49" s="155" t="s">
        <v>121</v>
      </c>
    </row>
    <row r="50" spans="1:13" s="77" customFormat="1" x14ac:dyDescent="0.35">
      <c r="A50" s="120" t="s">
        <v>254</v>
      </c>
      <c r="B50" s="43">
        <v>1016</v>
      </c>
      <c r="C50" s="44"/>
      <c r="D50" s="44" t="s">
        <v>119</v>
      </c>
      <c r="E50" s="44" t="s">
        <v>9</v>
      </c>
      <c r="F50" s="44" t="s">
        <v>144</v>
      </c>
      <c r="G50" s="44" t="s">
        <v>14</v>
      </c>
      <c r="H50" s="70">
        <v>1200</v>
      </c>
      <c r="I50" s="68">
        <v>1464</v>
      </c>
      <c r="J50" s="69">
        <v>0</v>
      </c>
      <c r="K50" s="112">
        <f t="shared" si="1"/>
        <v>1464</v>
      </c>
      <c r="L50" s="69"/>
      <c r="M50" s="155" t="s">
        <v>121</v>
      </c>
    </row>
    <row r="51" spans="1:13" s="78" customFormat="1" x14ac:dyDescent="0.35">
      <c r="A51" s="122" t="s">
        <v>70</v>
      </c>
      <c r="B51" s="46">
        <v>2081</v>
      </c>
      <c r="C51" s="47"/>
      <c r="D51" s="47" t="s">
        <v>42</v>
      </c>
      <c r="E51" s="47" t="s">
        <v>124</v>
      </c>
      <c r="F51" s="47" t="s">
        <v>126</v>
      </c>
      <c r="G51" s="47" t="s">
        <v>6</v>
      </c>
      <c r="H51" s="71">
        <v>6525.15</v>
      </c>
      <c r="I51" s="71">
        <v>6525.15</v>
      </c>
      <c r="J51" s="71">
        <v>0</v>
      </c>
      <c r="K51" s="113">
        <f t="shared" si="1"/>
        <v>6525.15</v>
      </c>
      <c r="L51" s="71"/>
      <c r="M51" s="156" t="s">
        <v>184</v>
      </c>
    </row>
    <row r="52" spans="1:13" s="78" customFormat="1" x14ac:dyDescent="0.35">
      <c r="A52" s="122" t="s">
        <v>125</v>
      </c>
      <c r="B52" s="46">
        <v>2079</v>
      </c>
      <c r="C52" s="47"/>
      <c r="D52" s="47" t="s">
        <v>42</v>
      </c>
      <c r="E52" s="47" t="s">
        <v>124</v>
      </c>
      <c r="F52" s="47" t="s">
        <v>71</v>
      </c>
      <c r="G52" s="47" t="s">
        <v>6</v>
      </c>
      <c r="H52" s="71">
        <v>5263.64</v>
      </c>
      <c r="I52" s="71">
        <v>5263.64</v>
      </c>
      <c r="J52" s="71">
        <v>0</v>
      </c>
      <c r="K52" s="113">
        <f t="shared" si="1"/>
        <v>5263.64</v>
      </c>
      <c r="L52" s="71"/>
      <c r="M52" s="156" t="s">
        <v>184</v>
      </c>
    </row>
    <row r="53" spans="1:13" s="78" customFormat="1" x14ac:dyDescent="0.35">
      <c r="A53" s="122" t="s">
        <v>125</v>
      </c>
      <c r="B53" s="46">
        <v>2079</v>
      </c>
      <c r="C53" s="47"/>
      <c r="D53" s="47" t="s">
        <v>42</v>
      </c>
      <c r="E53" s="47" t="s">
        <v>124</v>
      </c>
      <c r="F53" s="47" t="s">
        <v>71</v>
      </c>
      <c r="G53" s="47" t="s">
        <v>6</v>
      </c>
      <c r="H53" s="71">
        <v>1100</v>
      </c>
      <c r="I53" s="71">
        <v>1100</v>
      </c>
      <c r="J53" s="71">
        <v>0</v>
      </c>
      <c r="K53" s="113">
        <f t="shared" si="1"/>
        <v>1100</v>
      </c>
      <c r="L53" s="71"/>
      <c r="M53" s="156" t="s">
        <v>183</v>
      </c>
    </row>
    <row r="54" spans="1:13" s="78" customFormat="1" x14ac:dyDescent="0.35">
      <c r="A54" s="122" t="s">
        <v>160</v>
      </c>
      <c r="B54" s="46">
        <v>2095</v>
      </c>
      <c r="C54" s="47"/>
      <c r="D54" s="47" t="s">
        <v>42</v>
      </c>
      <c r="E54" s="47" t="s">
        <v>165</v>
      </c>
      <c r="F54" s="47" t="s">
        <v>42</v>
      </c>
      <c r="G54" s="47" t="s">
        <v>6</v>
      </c>
      <c r="H54" s="71">
        <v>500</v>
      </c>
      <c r="I54" s="71">
        <v>500</v>
      </c>
      <c r="J54" s="71">
        <v>0</v>
      </c>
      <c r="K54" s="113">
        <f t="shared" si="1"/>
        <v>500</v>
      </c>
      <c r="L54" s="71"/>
      <c r="M54" s="156" t="s">
        <v>175</v>
      </c>
    </row>
    <row r="55" spans="1:13" s="78" customFormat="1" x14ac:dyDescent="0.35">
      <c r="A55" s="122" t="s">
        <v>191</v>
      </c>
      <c r="B55" s="46">
        <v>2106</v>
      </c>
      <c r="C55" s="48"/>
      <c r="D55" s="47" t="s">
        <v>42</v>
      </c>
      <c r="E55" s="47" t="s">
        <v>172</v>
      </c>
      <c r="F55" s="47" t="s">
        <v>42</v>
      </c>
      <c r="G55" s="47" t="s">
        <v>6</v>
      </c>
      <c r="H55" s="72">
        <v>5500</v>
      </c>
      <c r="I55" s="72">
        <v>5500</v>
      </c>
      <c r="J55" s="71">
        <v>0</v>
      </c>
      <c r="K55" s="113">
        <f t="shared" si="1"/>
        <v>5500</v>
      </c>
      <c r="L55" s="71"/>
      <c r="M55" s="157" t="s">
        <v>181</v>
      </c>
    </row>
    <row r="56" spans="1:13" s="78" customFormat="1" x14ac:dyDescent="0.35">
      <c r="A56" s="122" t="s">
        <v>192</v>
      </c>
      <c r="B56" s="46">
        <v>2107</v>
      </c>
      <c r="C56" s="48"/>
      <c r="D56" s="47" t="s">
        <v>42</v>
      </c>
      <c r="E56" s="47" t="s">
        <v>172</v>
      </c>
      <c r="F56" s="47" t="s">
        <v>42</v>
      </c>
      <c r="G56" s="47" t="s">
        <v>6</v>
      </c>
      <c r="H56" s="72">
        <v>2625</v>
      </c>
      <c r="I56" s="72">
        <v>2625</v>
      </c>
      <c r="J56" s="71">
        <v>0</v>
      </c>
      <c r="K56" s="113">
        <f t="shared" si="1"/>
        <v>2625</v>
      </c>
      <c r="L56" s="71"/>
      <c r="M56" s="157" t="s">
        <v>181</v>
      </c>
    </row>
    <row r="57" spans="1:13" s="78" customFormat="1" x14ac:dyDescent="0.35">
      <c r="A57" s="122" t="s">
        <v>128</v>
      </c>
      <c r="B57" s="46">
        <v>2083</v>
      </c>
      <c r="C57" s="47"/>
      <c r="D57" s="47" t="s">
        <v>42</v>
      </c>
      <c r="E57" s="47" t="s">
        <v>124</v>
      </c>
      <c r="F57" s="47" t="s">
        <v>71</v>
      </c>
      <c r="G57" s="47" t="s">
        <v>6</v>
      </c>
      <c r="H57" s="71">
        <v>5263.64</v>
      </c>
      <c r="I57" s="71">
        <v>5263.64</v>
      </c>
      <c r="J57" s="71">
        <v>0</v>
      </c>
      <c r="K57" s="113">
        <f t="shared" si="1"/>
        <v>5263.64</v>
      </c>
      <c r="L57" s="71"/>
      <c r="M57" s="156" t="s">
        <v>184</v>
      </c>
    </row>
    <row r="58" spans="1:13" s="78" customFormat="1" x14ac:dyDescent="0.35">
      <c r="A58" s="122" t="s">
        <v>128</v>
      </c>
      <c r="B58" s="46">
        <v>2083</v>
      </c>
      <c r="C58" s="47"/>
      <c r="D58" s="47" t="s">
        <v>42</v>
      </c>
      <c r="E58" s="47" t="s">
        <v>124</v>
      </c>
      <c r="F58" s="47" t="s">
        <v>71</v>
      </c>
      <c r="G58" s="47" t="s">
        <v>6</v>
      </c>
      <c r="H58" s="71">
        <v>1100</v>
      </c>
      <c r="I58" s="71">
        <v>1100</v>
      </c>
      <c r="J58" s="71">
        <v>0</v>
      </c>
      <c r="K58" s="113">
        <f t="shared" si="1"/>
        <v>1100</v>
      </c>
      <c r="L58" s="71"/>
      <c r="M58" s="156" t="s">
        <v>183</v>
      </c>
    </row>
    <row r="59" spans="1:13" s="78" customFormat="1" x14ac:dyDescent="0.35">
      <c r="A59" s="122" t="s">
        <v>193</v>
      </c>
      <c r="B59" s="46">
        <v>2108</v>
      </c>
      <c r="C59" s="48"/>
      <c r="D59" s="47" t="s">
        <v>42</v>
      </c>
      <c r="E59" s="47" t="s">
        <v>172</v>
      </c>
      <c r="F59" s="47" t="s">
        <v>42</v>
      </c>
      <c r="G59" s="47" t="s">
        <v>6</v>
      </c>
      <c r="H59" s="72">
        <v>2625</v>
      </c>
      <c r="I59" s="72">
        <v>2625</v>
      </c>
      <c r="J59" s="71">
        <v>0</v>
      </c>
      <c r="K59" s="113">
        <f t="shared" si="1"/>
        <v>2625</v>
      </c>
      <c r="L59" s="71"/>
      <c r="M59" s="157" t="s">
        <v>181</v>
      </c>
    </row>
    <row r="60" spans="1:13" s="78" customFormat="1" x14ac:dyDescent="0.35">
      <c r="A60" s="122" t="s">
        <v>140</v>
      </c>
      <c r="B60" s="46">
        <v>2091</v>
      </c>
      <c r="C60" s="47"/>
      <c r="D60" s="47" t="s">
        <v>42</v>
      </c>
      <c r="E60" s="47" t="s">
        <v>141</v>
      </c>
      <c r="F60" s="47" t="s">
        <v>42</v>
      </c>
      <c r="G60" s="47" t="s">
        <v>6</v>
      </c>
      <c r="H60" s="71">
        <v>5500</v>
      </c>
      <c r="I60" s="71">
        <v>5500</v>
      </c>
      <c r="J60" s="71">
        <v>0</v>
      </c>
      <c r="K60" s="113">
        <f t="shared" si="1"/>
        <v>5500</v>
      </c>
      <c r="L60" s="71"/>
      <c r="M60" s="156" t="s">
        <v>176</v>
      </c>
    </row>
    <row r="61" spans="1:13" s="78" customFormat="1" x14ac:dyDescent="0.35">
      <c r="A61" s="122" t="s">
        <v>178</v>
      </c>
      <c r="B61" s="46">
        <v>2104</v>
      </c>
      <c r="C61" s="48"/>
      <c r="D61" s="47" t="s">
        <v>42</v>
      </c>
      <c r="E61" s="47" t="s">
        <v>172</v>
      </c>
      <c r="F61" s="47" t="s">
        <v>42</v>
      </c>
      <c r="G61" s="47" t="s">
        <v>6</v>
      </c>
      <c r="H61" s="72">
        <v>7750</v>
      </c>
      <c r="I61" s="72">
        <v>7750</v>
      </c>
      <c r="J61" s="71">
        <v>0</v>
      </c>
      <c r="K61" s="113">
        <f t="shared" si="1"/>
        <v>7750</v>
      </c>
      <c r="L61" s="71"/>
      <c r="M61" s="157" t="s">
        <v>181</v>
      </c>
    </row>
    <row r="62" spans="1:13" s="78" customFormat="1" x14ac:dyDescent="0.35">
      <c r="A62" s="122" t="s">
        <v>179</v>
      </c>
      <c r="B62" s="46">
        <v>2105</v>
      </c>
      <c r="C62" s="48"/>
      <c r="D62" s="47" t="s">
        <v>42</v>
      </c>
      <c r="E62" s="47" t="s">
        <v>165</v>
      </c>
      <c r="F62" s="47" t="s">
        <v>42</v>
      </c>
      <c r="G62" s="47" t="s">
        <v>6</v>
      </c>
      <c r="H62" s="71">
        <v>500</v>
      </c>
      <c r="I62" s="71">
        <v>500</v>
      </c>
      <c r="J62" s="71">
        <v>0</v>
      </c>
      <c r="K62" s="113">
        <f t="shared" si="1"/>
        <v>500</v>
      </c>
      <c r="L62" s="71"/>
      <c r="M62" s="156" t="s">
        <v>175</v>
      </c>
    </row>
    <row r="63" spans="1:13" s="78" customFormat="1" x14ac:dyDescent="0.35">
      <c r="A63" s="122" t="s">
        <v>158</v>
      </c>
      <c r="B63" s="46">
        <v>2093</v>
      </c>
      <c r="C63" s="47"/>
      <c r="D63" s="47" t="s">
        <v>42</v>
      </c>
      <c r="E63" s="47" t="s">
        <v>165</v>
      </c>
      <c r="F63" s="47" t="s">
        <v>42</v>
      </c>
      <c r="G63" s="47" t="s">
        <v>6</v>
      </c>
      <c r="H63" s="71">
        <v>500</v>
      </c>
      <c r="I63" s="71">
        <v>500</v>
      </c>
      <c r="J63" s="71">
        <v>0</v>
      </c>
      <c r="K63" s="113">
        <f t="shared" si="1"/>
        <v>500</v>
      </c>
      <c r="L63" s="71"/>
      <c r="M63" s="156" t="s">
        <v>175</v>
      </c>
    </row>
    <row r="64" spans="1:13" s="78" customFormat="1" x14ac:dyDescent="0.35">
      <c r="A64" s="122" t="s">
        <v>170</v>
      </c>
      <c r="B64" s="46">
        <v>2102</v>
      </c>
      <c r="C64" s="47"/>
      <c r="D64" s="47" t="s">
        <v>42</v>
      </c>
      <c r="E64" s="47" t="s">
        <v>165</v>
      </c>
      <c r="F64" s="47" t="s">
        <v>42</v>
      </c>
      <c r="G64" s="47" t="s">
        <v>6</v>
      </c>
      <c r="H64" s="71">
        <v>500</v>
      </c>
      <c r="I64" s="71">
        <v>500</v>
      </c>
      <c r="J64" s="71">
        <v>0</v>
      </c>
      <c r="K64" s="113">
        <f t="shared" si="1"/>
        <v>500</v>
      </c>
      <c r="L64" s="71"/>
      <c r="M64" s="156" t="s">
        <v>175</v>
      </c>
    </row>
    <row r="65" spans="1:13" s="78" customFormat="1" x14ac:dyDescent="0.35">
      <c r="A65" s="122" t="s">
        <v>171</v>
      </c>
      <c r="B65" s="46">
        <v>2103</v>
      </c>
      <c r="C65" s="47"/>
      <c r="D65" s="47" t="s">
        <v>42</v>
      </c>
      <c r="E65" s="47" t="s">
        <v>165</v>
      </c>
      <c r="F65" s="47" t="s">
        <v>42</v>
      </c>
      <c r="G65" s="47" t="s">
        <v>6</v>
      </c>
      <c r="H65" s="71">
        <v>500</v>
      </c>
      <c r="I65" s="71">
        <v>500</v>
      </c>
      <c r="J65" s="71">
        <v>0</v>
      </c>
      <c r="K65" s="113">
        <f t="shared" ref="K65:K93" si="2">I65-J65</f>
        <v>500</v>
      </c>
      <c r="L65" s="71"/>
      <c r="M65" s="156" t="s">
        <v>175</v>
      </c>
    </row>
    <row r="66" spans="1:13" s="78" customFormat="1" x14ac:dyDescent="0.35">
      <c r="A66" s="122" t="s">
        <v>168</v>
      </c>
      <c r="B66" s="46">
        <v>2100</v>
      </c>
      <c r="C66" s="48"/>
      <c r="D66" s="47" t="s">
        <v>42</v>
      </c>
      <c r="E66" s="47" t="s">
        <v>124</v>
      </c>
      <c r="F66" s="47" t="s">
        <v>144</v>
      </c>
      <c r="G66" s="47" t="s">
        <v>6</v>
      </c>
      <c r="H66" s="72">
        <v>1226</v>
      </c>
      <c r="I66" s="73">
        <v>1226</v>
      </c>
      <c r="J66" s="73">
        <v>0</v>
      </c>
      <c r="K66" s="113">
        <f t="shared" si="2"/>
        <v>1226</v>
      </c>
      <c r="L66" s="71"/>
      <c r="M66" s="156" t="s">
        <v>184</v>
      </c>
    </row>
    <row r="67" spans="1:13" s="78" customFormat="1" x14ac:dyDescent="0.35">
      <c r="A67" s="122" t="s">
        <v>255</v>
      </c>
      <c r="B67" s="46">
        <v>2090</v>
      </c>
      <c r="C67" s="47"/>
      <c r="D67" s="47" t="s">
        <v>42</v>
      </c>
      <c r="E67" s="47" t="s">
        <v>124</v>
      </c>
      <c r="F67" s="47" t="s">
        <v>71</v>
      </c>
      <c r="G67" s="47" t="s">
        <v>6</v>
      </c>
      <c r="H67" s="71">
        <v>5263.64</v>
      </c>
      <c r="I67" s="71">
        <v>5263.64</v>
      </c>
      <c r="J67" s="71">
        <v>0</v>
      </c>
      <c r="K67" s="113">
        <f t="shared" si="2"/>
        <v>5263.64</v>
      </c>
      <c r="L67" s="71"/>
      <c r="M67" s="156" t="s">
        <v>184</v>
      </c>
    </row>
    <row r="68" spans="1:13" s="78" customFormat="1" x14ac:dyDescent="0.35">
      <c r="A68" s="122" t="s">
        <v>255</v>
      </c>
      <c r="B68" s="46">
        <v>2090</v>
      </c>
      <c r="C68" s="47"/>
      <c r="D68" s="47" t="s">
        <v>42</v>
      </c>
      <c r="E68" s="47" t="s">
        <v>124</v>
      </c>
      <c r="F68" s="47" t="s">
        <v>71</v>
      </c>
      <c r="G68" s="47" t="s">
        <v>6</v>
      </c>
      <c r="H68" s="71">
        <v>1100</v>
      </c>
      <c r="I68" s="71">
        <v>1100</v>
      </c>
      <c r="J68" s="71">
        <v>0</v>
      </c>
      <c r="K68" s="113">
        <f t="shared" si="2"/>
        <v>1100</v>
      </c>
      <c r="L68" s="71"/>
      <c r="M68" s="156" t="s">
        <v>183</v>
      </c>
    </row>
    <row r="69" spans="1:13" s="78" customFormat="1" x14ac:dyDescent="0.35">
      <c r="A69" s="122" t="s">
        <v>39</v>
      </c>
      <c r="B69" s="46">
        <v>2002</v>
      </c>
      <c r="C69" s="47"/>
      <c r="D69" s="47" t="s">
        <v>42</v>
      </c>
      <c r="E69" s="47" t="s">
        <v>87</v>
      </c>
      <c r="F69" s="47" t="s">
        <v>42</v>
      </c>
      <c r="G69" s="47" t="s">
        <v>6</v>
      </c>
      <c r="H69" s="71">
        <v>4200</v>
      </c>
      <c r="I69" s="71">
        <v>4200</v>
      </c>
      <c r="J69" s="71">
        <v>0</v>
      </c>
      <c r="K69" s="113">
        <f t="shared" si="2"/>
        <v>4200</v>
      </c>
      <c r="L69" s="71"/>
      <c r="M69" s="156" t="s">
        <v>176</v>
      </c>
    </row>
    <row r="70" spans="1:13" s="78" customFormat="1" x14ac:dyDescent="0.35">
      <c r="A70" s="122" t="s">
        <v>256</v>
      </c>
      <c r="B70" s="46">
        <v>2088</v>
      </c>
      <c r="C70" s="47"/>
      <c r="D70" s="47" t="s">
        <v>42</v>
      </c>
      <c r="E70" s="47" t="s">
        <v>124</v>
      </c>
      <c r="F70" s="47" t="s">
        <v>134</v>
      </c>
      <c r="G70" s="47" t="s">
        <v>6</v>
      </c>
      <c r="H70" s="71">
        <v>6500</v>
      </c>
      <c r="I70" s="71">
        <v>6500</v>
      </c>
      <c r="J70" s="71">
        <v>0</v>
      </c>
      <c r="K70" s="113">
        <f t="shared" si="2"/>
        <v>6500</v>
      </c>
      <c r="L70" s="71"/>
      <c r="M70" s="156" t="s">
        <v>183</v>
      </c>
    </row>
    <row r="71" spans="1:13" s="78" customFormat="1" x14ac:dyDescent="0.35">
      <c r="A71" s="122" t="s">
        <v>221</v>
      </c>
      <c r="B71" s="46">
        <v>2098</v>
      </c>
      <c r="C71" s="47"/>
      <c r="D71" s="47" t="s">
        <v>42</v>
      </c>
      <c r="E71" s="47" t="s">
        <v>165</v>
      </c>
      <c r="F71" s="47" t="s">
        <v>42</v>
      </c>
      <c r="G71" s="47" t="s">
        <v>6</v>
      </c>
      <c r="H71" s="71">
        <v>500</v>
      </c>
      <c r="I71" s="71">
        <v>500</v>
      </c>
      <c r="J71" s="71">
        <v>0</v>
      </c>
      <c r="K71" s="113">
        <f t="shared" si="2"/>
        <v>500</v>
      </c>
      <c r="L71" s="71"/>
      <c r="M71" s="156" t="s">
        <v>175</v>
      </c>
    </row>
    <row r="72" spans="1:13" s="78" customFormat="1" x14ac:dyDescent="0.35">
      <c r="A72" s="122" t="s">
        <v>130</v>
      </c>
      <c r="B72" s="46">
        <v>2085</v>
      </c>
      <c r="C72" s="47"/>
      <c r="D72" s="47" t="s">
        <v>42</v>
      </c>
      <c r="E72" s="47" t="s">
        <v>124</v>
      </c>
      <c r="F72" s="47" t="s">
        <v>71</v>
      </c>
      <c r="G72" s="47" t="s">
        <v>6</v>
      </c>
      <c r="H72" s="71">
        <v>5263.64</v>
      </c>
      <c r="I72" s="71">
        <v>5263.64</v>
      </c>
      <c r="J72" s="71">
        <v>0</v>
      </c>
      <c r="K72" s="113">
        <f t="shared" si="2"/>
        <v>5263.64</v>
      </c>
      <c r="L72" s="71"/>
      <c r="M72" s="156" t="s">
        <v>184</v>
      </c>
    </row>
    <row r="73" spans="1:13" s="78" customFormat="1" x14ac:dyDescent="0.35">
      <c r="A73" s="122" t="s">
        <v>130</v>
      </c>
      <c r="B73" s="46">
        <v>2085</v>
      </c>
      <c r="C73" s="47"/>
      <c r="D73" s="47" t="s">
        <v>42</v>
      </c>
      <c r="E73" s="47" t="s">
        <v>124</v>
      </c>
      <c r="F73" s="47" t="s">
        <v>71</v>
      </c>
      <c r="G73" s="47" t="s">
        <v>6</v>
      </c>
      <c r="H73" s="71">
        <v>1100</v>
      </c>
      <c r="I73" s="71">
        <v>1100</v>
      </c>
      <c r="J73" s="71">
        <v>0</v>
      </c>
      <c r="K73" s="113">
        <f t="shared" si="2"/>
        <v>1100</v>
      </c>
      <c r="L73" s="71"/>
      <c r="M73" s="156" t="s">
        <v>183</v>
      </c>
    </row>
    <row r="74" spans="1:13" s="78" customFormat="1" x14ac:dyDescent="0.35">
      <c r="A74" s="122" t="s">
        <v>194</v>
      </c>
      <c r="B74" s="46">
        <v>2109</v>
      </c>
      <c r="C74" s="48"/>
      <c r="D74" s="47" t="s">
        <v>42</v>
      </c>
      <c r="E74" s="47" t="s">
        <v>172</v>
      </c>
      <c r="F74" s="47" t="s">
        <v>42</v>
      </c>
      <c r="G74" s="47" t="s">
        <v>6</v>
      </c>
      <c r="H74" s="72">
        <v>2625</v>
      </c>
      <c r="I74" s="72">
        <v>2625</v>
      </c>
      <c r="J74" s="71">
        <v>0</v>
      </c>
      <c r="K74" s="113">
        <f t="shared" si="2"/>
        <v>2625</v>
      </c>
      <c r="L74" s="71"/>
      <c r="M74" s="157" t="s">
        <v>181</v>
      </c>
    </row>
    <row r="75" spans="1:13" s="78" customFormat="1" x14ac:dyDescent="0.35">
      <c r="A75" s="122" t="s">
        <v>131</v>
      </c>
      <c r="B75" s="46">
        <v>2086</v>
      </c>
      <c r="C75" s="47"/>
      <c r="D75" s="47" t="s">
        <v>42</v>
      </c>
      <c r="E75" s="47" t="s">
        <v>124</v>
      </c>
      <c r="F75" s="47" t="s">
        <v>71</v>
      </c>
      <c r="G75" s="47" t="s">
        <v>6</v>
      </c>
      <c r="H75" s="71">
        <v>5263.64</v>
      </c>
      <c r="I75" s="71">
        <v>5263.64</v>
      </c>
      <c r="J75" s="71">
        <v>0</v>
      </c>
      <c r="K75" s="113">
        <f t="shared" si="2"/>
        <v>5263.64</v>
      </c>
      <c r="L75" s="71"/>
      <c r="M75" s="156" t="s">
        <v>184</v>
      </c>
    </row>
    <row r="76" spans="1:13" s="78" customFormat="1" x14ac:dyDescent="0.35">
      <c r="A76" s="122" t="s">
        <v>131</v>
      </c>
      <c r="B76" s="46">
        <v>2086</v>
      </c>
      <c r="C76" s="47"/>
      <c r="D76" s="47" t="s">
        <v>42</v>
      </c>
      <c r="E76" s="47" t="s">
        <v>124</v>
      </c>
      <c r="F76" s="47" t="s">
        <v>71</v>
      </c>
      <c r="G76" s="47" t="s">
        <v>6</v>
      </c>
      <c r="H76" s="71">
        <v>1100</v>
      </c>
      <c r="I76" s="71">
        <v>1100</v>
      </c>
      <c r="J76" s="71">
        <v>0</v>
      </c>
      <c r="K76" s="113">
        <f t="shared" si="2"/>
        <v>1100</v>
      </c>
      <c r="L76" s="71"/>
      <c r="M76" s="156" t="s">
        <v>183</v>
      </c>
    </row>
    <row r="77" spans="1:13" s="78" customFormat="1" x14ac:dyDescent="0.35">
      <c r="A77" s="106" t="s">
        <v>261</v>
      </c>
      <c r="B77" s="31">
        <v>2111</v>
      </c>
      <c r="C77" s="27"/>
      <c r="D77" s="47" t="s">
        <v>42</v>
      </c>
      <c r="E77" s="26" t="s">
        <v>124</v>
      </c>
      <c r="F77" s="26" t="s">
        <v>71</v>
      </c>
      <c r="G77" s="26" t="s">
        <v>6</v>
      </c>
      <c r="H77" s="141">
        <v>5263.64</v>
      </c>
      <c r="I77" s="141">
        <v>5263.64</v>
      </c>
      <c r="J77" s="141">
        <v>0</v>
      </c>
      <c r="K77" s="142">
        <f t="shared" si="2"/>
        <v>5263.64</v>
      </c>
      <c r="L77" s="71"/>
      <c r="M77" s="165" t="s">
        <v>184</v>
      </c>
    </row>
    <row r="78" spans="1:13" s="78" customFormat="1" x14ac:dyDescent="0.35">
      <c r="A78" s="106" t="s">
        <v>261</v>
      </c>
      <c r="B78" s="31">
        <v>2111</v>
      </c>
      <c r="C78" s="27"/>
      <c r="D78" s="47" t="s">
        <v>42</v>
      </c>
      <c r="E78" s="26" t="s">
        <v>124</v>
      </c>
      <c r="F78" s="26" t="s">
        <v>71</v>
      </c>
      <c r="G78" s="26" t="s">
        <v>6</v>
      </c>
      <c r="H78" s="141">
        <v>1100</v>
      </c>
      <c r="I78" s="141">
        <v>1100</v>
      </c>
      <c r="J78" s="141">
        <v>0</v>
      </c>
      <c r="K78" s="142">
        <f t="shared" si="2"/>
        <v>1100</v>
      </c>
      <c r="L78" s="71"/>
      <c r="M78" s="165" t="s">
        <v>183</v>
      </c>
    </row>
    <row r="79" spans="1:13" s="78" customFormat="1" x14ac:dyDescent="0.35">
      <c r="A79" s="122" t="s">
        <v>40</v>
      </c>
      <c r="B79" s="46">
        <v>2003</v>
      </c>
      <c r="C79" s="47"/>
      <c r="D79" s="47" t="s">
        <v>42</v>
      </c>
      <c r="E79" s="47" t="s">
        <v>137</v>
      </c>
      <c r="F79" s="47" t="s">
        <v>42</v>
      </c>
      <c r="G79" s="47" t="s">
        <v>6</v>
      </c>
      <c r="H79" s="71">
        <v>4200</v>
      </c>
      <c r="I79" s="71">
        <v>4200</v>
      </c>
      <c r="J79" s="71">
        <v>0</v>
      </c>
      <c r="K79" s="113">
        <f t="shared" si="2"/>
        <v>4200</v>
      </c>
      <c r="L79" s="71"/>
      <c r="M79" s="156" t="s">
        <v>176</v>
      </c>
    </row>
    <row r="80" spans="1:13" s="78" customFormat="1" x14ac:dyDescent="0.35">
      <c r="A80" s="122" t="s">
        <v>195</v>
      </c>
      <c r="B80" s="46">
        <v>2110</v>
      </c>
      <c r="C80" s="48"/>
      <c r="D80" s="47" t="s">
        <v>42</v>
      </c>
      <c r="E80" s="47" t="s">
        <v>172</v>
      </c>
      <c r="F80" s="47" t="s">
        <v>42</v>
      </c>
      <c r="G80" s="47" t="s">
        <v>6</v>
      </c>
      <c r="H80" s="72">
        <v>5500</v>
      </c>
      <c r="I80" s="72">
        <v>5500</v>
      </c>
      <c r="J80" s="71">
        <v>0</v>
      </c>
      <c r="K80" s="113">
        <f t="shared" si="2"/>
        <v>5500</v>
      </c>
      <c r="L80" s="71"/>
      <c r="M80" s="157" t="s">
        <v>181</v>
      </c>
    </row>
    <row r="81" spans="1:13" s="78" customFormat="1" x14ac:dyDescent="0.35">
      <c r="A81" s="122" t="s">
        <v>132</v>
      </c>
      <c r="B81" s="46">
        <v>2087</v>
      </c>
      <c r="C81" s="47"/>
      <c r="D81" s="47" t="s">
        <v>42</v>
      </c>
      <c r="E81" s="47" t="s">
        <v>124</v>
      </c>
      <c r="F81" s="47" t="s">
        <v>71</v>
      </c>
      <c r="G81" s="47" t="s">
        <v>6</v>
      </c>
      <c r="H81" s="71">
        <v>5263.64</v>
      </c>
      <c r="I81" s="71">
        <v>5263.64</v>
      </c>
      <c r="J81" s="71">
        <v>0</v>
      </c>
      <c r="K81" s="113">
        <f t="shared" si="2"/>
        <v>5263.64</v>
      </c>
      <c r="L81" s="71"/>
      <c r="M81" s="156" t="s">
        <v>184</v>
      </c>
    </row>
    <row r="82" spans="1:13" s="78" customFormat="1" x14ac:dyDescent="0.35">
      <c r="A82" s="122" t="s">
        <v>132</v>
      </c>
      <c r="B82" s="46">
        <v>2087</v>
      </c>
      <c r="C82" s="47"/>
      <c r="D82" s="47" t="s">
        <v>42</v>
      </c>
      <c r="E82" s="47" t="s">
        <v>124</v>
      </c>
      <c r="F82" s="47" t="s">
        <v>71</v>
      </c>
      <c r="G82" s="47" t="s">
        <v>6</v>
      </c>
      <c r="H82" s="71">
        <v>1100</v>
      </c>
      <c r="I82" s="71">
        <v>1100</v>
      </c>
      <c r="J82" s="71">
        <v>0</v>
      </c>
      <c r="K82" s="113">
        <f t="shared" si="2"/>
        <v>1100</v>
      </c>
      <c r="L82" s="71"/>
      <c r="M82" s="156" t="s">
        <v>183</v>
      </c>
    </row>
    <row r="83" spans="1:13" s="78" customFormat="1" x14ac:dyDescent="0.35">
      <c r="A83" s="122" t="s">
        <v>129</v>
      </c>
      <c r="B83" s="46">
        <v>2084</v>
      </c>
      <c r="C83" s="47"/>
      <c r="D83" s="47" t="s">
        <v>42</v>
      </c>
      <c r="E83" s="47" t="s">
        <v>124</v>
      </c>
      <c r="F83" s="47" t="s">
        <v>71</v>
      </c>
      <c r="G83" s="47" t="s">
        <v>6</v>
      </c>
      <c r="H83" s="71">
        <v>5263.64</v>
      </c>
      <c r="I83" s="71">
        <v>5263.64</v>
      </c>
      <c r="J83" s="71">
        <v>0</v>
      </c>
      <c r="K83" s="113">
        <f t="shared" si="2"/>
        <v>5263.64</v>
      </c>
      <c r="L83" s="71"/>
      <c r="M83" s="156" t="s">
        <v>184</v>
      </c>
    </row>
    <row r="84" spans="1:13" s="78" customFormat="1" x14ac:dyDescent="0.35">
      <c r="A84" s="122" t="s">
        <v>129</v>
      </c>
      <c r="B84" s="46">
        <v>2084</v>
      </c>
      <c r="C84" s="47"/>
      <c r="D84" s="47" t="s">
        <v>42</v>
      </c>
      <c r="E84" s="47" t="s">
        <v>124</v>
      </c>
      <c r="F84" s="47" t="s">
        <v>71</v>
      </c>
      <c r="G84" s="47" t="s">
        <v>6</v>
      </c>
      <c r="H84" s="71">
        <v>1100</v>
      </c>
      <c r="I84" s="71">
        <v>1100</v>
      </c>
      <c r="J84" s="71">
        <v>0</v>
      </c>
      <c r="K84" s="113">
        <f t="shared" si="2"/>
        <v>1100</v>
      </c>
      <c r="L84" s="71"/>
      <c r="M84" s="156" t="s">
        <v>183</v>
      </c>
    </row>
    <row r="85" spans="1:13" s="78" customFormat="1" x14ac:dyDescent="0.35">
      <c r="A85" s="122" t="s">
        <v>123</v>
      </c>
      <c r="B85" s="46">
        <v>2078</v>
      </c>
      <c r="C85" s="47"/>
      <c r="D85" s="47" t="s">
        <v>42</v>
      </c>
      <c r="E85" s="47" t="s">
        <v>124</v>
      </c>
      <c r="F85" s="47" t="s">
        <v>71</v>
      </c>
      <c r="G85" s="47" t="s">
        <v>6</v>
      </c>
      <c r="H85" s="71">
        <v>5263.64</v>
      </c>
      <c r="I85" s="71">
        <v>5263.64</v>
      </c>
      <c r="J85" s="71">
        <v>0</v>
      </c>
      <c r="K85" s="113">
        <f t="shared" si="2"/>
        <v>5263.64</v>
      </c>
      <c r="L85" s="71"/>
      <c r="M85" s="156" t="s">
        <v>184</v>
      </c>
    </row>
    <row r="86" spans="1:13" s="78" customFormat="1" x14ac:dyDescent="0.35">
      <c r="A86" s="122" t="s">
        <v>123</v>
      </c>
      <c r="B86" s="46">
        <v>2078</v>
      </c>
      <c r="C86" s="47"/>
      <c r="D86" s="47" t="s">
        <v>42</v>
      </c>
      <c r="E86" s="47" t="s">
        <v>124</v>
      </c>
      <c r="F86" s="47" t="s">
        <v>71</v>
      </c>
      <c r="G86" s="47" t="s">
        <v>6</v>
      </c>
      <c r="H86" s="71">
        <v>1100</v>
      </c>
      <c r="I86" s="71">
        <v>1100</v>
      </c>
      <c r="J86" s="71">
        <v>0</v>
      </c>
      <c r="K86" s="113">
        <f t="shared" si="2"/>
        <v>1100</v>
      </c>
      <c r="L86" s="71"/>
      <c r="M86" s="156" t="s">
        <v>183</v>
      </c>
    </row>
    <row r="87" spans="1:13" s="78" customFormat="1" x14ac:dyDescent="0.35">
      <c r="A87" s="122" t="s">
        <v>164</v>
      </c>
      <c r="B87" s="46">
        <v>2099</v>
      </c>
      <c r="C87" s="47"/>
      <c r="D87" s="47" t="s">
        <v>42</v>
      </c>
      <c r="E87" s="47" t="s">
        <v>165</v>
      </c>
      <c r="F87" s="47" t="s">
        <v>42</v>
      </c>
      <c r="G87" s="47" t="s">
        <v>6</v>
      </c>
      <c r="H87" s="71">
        <v>500</v>
      </c>
      <c r="I87" s="71">
        <v>500</v>
      </c>
      <c r="J87" s="71">
        <v>0</v>
      </c>
      <c r="K87" s="113">
        <f t="shared" si="2"/>
        <v>500</v>
      </c>
      <c r="L87" s="71"/>
      <c r="M87" s="156" t="s">
        <v>175</v>
      </c>
    </row>
    <row r="88" spans="1:13" s="78" customFormat="1" x14ac:dyDescent="0.35">
      <c r="A88" s="122" t="s">
        <v>127</v>
      </c>
      <c r="B88" s="46">
        <v>2082</v>
      </c>
      <c r="C88" s="47"/>
      <c r="D88" s="47" t="s">
        <v>42</v>
      </c>
      <c r="E88" s="47" t="s">
        <v>124</v>
      </c>
      <c r="F88" s="47" t="s">
        <v>71</v>
      </c>
      <c r="G88" s="47" t="s">
        <v>6</v>
      </c>
      <c r="H88" s="71">
        <v>5263.64</v>
      </c>
      <c r="I88" s="71">
        <v>5263.64</v>
      </c>
      <c r="J88" s="71">
        <v>0</v>
      </c>
      <c r="K88" s="113">
        <f t="shared" si="2"/>
        <v>5263.64</v>
      </c>
      <c r="L88" s="71"/>
      <c r="M88" s="156" t="s">
        <v>184</v>
      </c>
    </row>
    <row r="89" spans="1:13" s="78" customFormat="1" x14ac:dyDescent="0.35">
      <c r="A89" s="122" t="s">
        <v>127</v>
      </c>
      <c r="B89" s="46">
        <v>2082</v>
      </c>
      <c r="C89" s="47"/>
      <c r="D89" s="47" t="s">
        <v>42</v>
      </c>
      <c r="E89" s="47" t="s">
        <v>124</v>
      </c>
      <c r="F89" s="47" t="s">
        <v>71</v>
      </c>
      <c r="G89" s="47" t="s">
        <v>6</v>
      </c>
      <c r="H89" s="71">
        <v>1100</v>
      </c>
      <c r="I89" s="71">
        <v>1100</v>
      </c>
      <c r="J89" s="71">
        <v>0</v>
      </c>
      <c r="K89" s="113">
        <f t="shared" si="2"/>
        <v>1100</v>
      </c>
      <c r="L89" s="71"/>
      <c r="M89" s="156" t="s">
        <v>183</v>
      </c>
    </row>
    <row r="90" spans="1:13" s="78" customFormat="1" x14ac:dyDescent="0.35">
      <c r="A90" s="122" t="s">
        <v>162</v>
      </c>
      <c r="B90" s="46">
        <v>2097</v>
      </c>
      <c r="C90" s="47"/>
      <c r="D90" s="47" t="s">
        <v>42</v>
      </c>
      <c r="E90" s="47" t="s">
        <v>165</v>
      </c>
      <c r="F90" s="47" t="s">
        <v>42</v>
      </c>
      <c r="G90" s="47" t="s">
        <v>6</v>
      </c>
      <c r="H90" s="71">
        <v>500</v>
      </c>
      <c r="I90" s="71">
        <v>500</v>
      </c>
      <c r="J90" s="71">
        <v>0</v>
      </c>
      <c r="K90" s="113">
        <f t="shared" si="2"/>
        <v>500</v>
      </c>
      <c r="L90" s="71"/>
      <c r="M90" s="156" t="s">
        <v>175</v>
      </c>
    </row>
    <row r="91" spans="1:13" s="78" customFormat="1" x14ac:dyDescent="0.35">
      <c r="A91" s="122" t="s">
        <v>41</v>
      </c>
      <c r="B91" s="46">
        <v>2080</v>
      </c>
      <c r="C91" s="47"/>
      <c r="D91" s="47" t="s">
        <v>42</v>
      </c>
      <c r="E91" s="47" t="s">
        <v>124</v>
      </c>
      <c r="F91" s="47" t="s">
        <v>71</v>
      </c>
      <c r="G91" s="47" t="s">
        <v>6</v>
      </c>
      <c r="H91" s="71">
        <v>5263.64</v>
      </c>
      <c r="I91" s="71">
        <v>5263.64</v>
      </c>
      <c r="J91" s="71">
        <v>0</v>
      </c>
      <c r="K91" s="113">
        <f t="shared" si="2"/>
        <v>5263.64</v>
      </c>
      <c r="L91" s="71"/>
      <c r="M91" s="156" t="s">
        <v>184</v>
      </c>
    </row>
    <row r="92" spans="1:13" s="78" customFormat="1" x14ac:dyDescent="0.35">
      <c r="A92" s="122" t="s">
        <v>41</v>
      </c>
      <c r="B92" s="46">
        <v>2080</v>
      </c>
      <c r="C92" s="47"/>
      <c r="D92" s="47" t="s">
        <v>42</v>
      </c>
      <c r="E92" s="47" t="s">
        <v>124</v>
      </c>
      <c r="F92" s="47" t="s">
        <v>71</v>
      </c>
      <c r="G92" s="47" t="s">
        <v>6</v>
      </c>
      <c r="H92" s="71">
        <v>1100</v>
      </c>
      <c r="I92" s="71">
        <v>1100</v>
      </c>
      <c r="J92" s="71">
        <v>0</v>
      </c>
      <c r="K92" s="113">
        <f t="shared" si="2"/>
        <v>1100</v>
      </c>
      <c r="L92" s="71"/>
      <c r="M92" s="156" t="s">
        <v>183</v>
      </c>
    </row>
    <row r="93" spans="1:13" s="78" customFormat="1" x14ac:dyDescent="0.35">
      <c r="A93" s="122" t="s">
        <v>159</v>
      </c>
      <c r="B93" s="46">
        <v>2094</v>
      </c>
      <c r="C93" s="47"/>
      <c r="D93" s="47" t="s">
        <v>42</v>
      </c>
      <c r="E93" s="47" t="s">
        <v>165</v>
      </c>
      <c r="F93" s="47" t="s">
        <v>42</v>
      </c>
      <c r="G93" s="47" t="s">
        <v>6</v>
      </c>
      <c r="H93" s="71">
        <v>500</v>
      </c>
      <c r="I93" s="71">
        <v>500</v>
      </c>
      <c r="J93" s="71">
        <v>0</v>
      </c>
      <c r="K93" s="113">
        <f t="shared" si="2"/>
        <v>500</v>
      </c>
      <c r="L93" s="71"/>
      <c r="M93" s="156" t="s">
        <v>175</v>
      </c>
    </row>
    <row r="94" spans="1:13" s="82" customFormat="1" x14ac:dyDescent="0.35">
      <c r="A94" s="79"/>
      <c r="B94" s="80"/>
      <c r="C94" s="80" t="s">
        <v>102</v>
      </c>
      <c r="D94" s="80"/>
      <c r="E94" s="80"/>
      <c r="F94" s="80"/>
      <c r="G94" s="80"/>
      <c r="H94" s="81">
        <f>SUM(H2:H93)</f>
        <v>500285.38</v>
      </c>
      <c r="I94" s="81">
        <f>SUM(I2:I93)</f>
        <v>576403.37000000023</v>
      </c>
      <c r="J94" s="81">
        <f>SUM(J2:J93)</f>
        <v>105984.22000000002</v>
      </c>
      <c r="K94" s="81">
        <f>SUM(K2:K93)</f>
        <v>470419.15000000008</v>
      </c>
      <c r="L94" s="81">
        <f>SUM(L2:L93)</f>
        <v>5031.53</v>
      </c>
      <c r="M94" s="158"/>
    </row>
    <row r="95" spans="1:13" x14ac:dyDescent="0.35">
      <c r="K95" s="114"/>
      <c r="L95" s="75"/>
    </row>
    <row r="96" spans="1:13" x14ac:dyDescent="0.35">
      <c r="K96" s="114"/>
      <c r="L96" s="75"/>
    </row>
  </sheetData>
  <autoFilter ref="A1:M96" xr:uid="{6D4052EC-76DC-4CBC-BF95-EC0052BD77D9}"/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5E079-8850-4F1F-ADED-136F928A4AC7}">
  <dimension ref="A1:L93"/>
  <sheetViews>
    <sheetView zoomScale="118" zoomScaleNormal="118" workbookViewId="0">
      <pane xSplit="2" topLeftCell="C1" activePane="topRight" state="frozen"/>
      <selection pane="topRight" activeCell="L1" sqref="A1:L1"/>
    </sheetView>
  </sheetViews>
  <sheetFormatPr defaultColWidth="8.7265625" defaultRowHeight="14.5" x14ac:dyDescent="0.35"/>
  <cols>
    <col min="1" max="1" width="24" style="123" bestFit="1" customWidth="1"/>
    <col min="2" max="2" width="6.54296875" style="49" customWidth="1"/>
    <col min="3" max="3" width="7.81640625" style="49" customWidth="1"/>
    <col min="4" max="4" width="9.1796875" style="49" bestFit="1" customWidth="1"/>
    <col min="5" max="5" width="6.26953125" style="49" bestFit="1" customWidth="1"/>
    <col min="6" max="6" width="9.1796875" style="49" bestFit="1" customWidth="1"/>
    <col min="7" max="7" width="10.26953125" style="49" customWidth="1"/>
    <col min="8" max="10" width="9.7265625" style="74" customWidth="1"/>
    <col min="11" max="11" width="10.7265625" style="115" bestFit="1" customWidth="1"/>
    <col min="12" max="12" width="28.7265625" style="159" bestFit="1" customWidth="1"/>
    <col min="13" max="16384" width="8.7265625" style="38"/>
  </cols>
  <sheetData>
    <row r="1" spans="1:12" s="76" customFormat="1" ht="21" x14ac:dyDescent="0.35">
      <c r="A1" s="33" t="s">
        <v>226</v>
      </c>
      <c r="B1" s="32" t="s">
        <v>83</v>
      </c>
      <c r="C1" s="33" t="s">
        <v>78</v>
      </c>
      <c r="D1" s="34" t="s">
        <v>79</v>
      </c>
      <c r="E1" s="34" t="s">
        <v>80</v>
      </c>
      <c r="F1" s="34" t="s">
        <v>81</v>
      </c>
      <c r="G1" s="33" t="s">
        <v>82</v>
      </c>
      <c r="H1" s="35" t="s">
        <v>73</v>
      </c>
      <c r="I1" s="35" t="s">
        <v>85</v>
      </c>
      <c r="J1" s="35" t="s">
        <v>74</v>
      </c>
      <c r="K1" s="35" t="s">
        <v>75</v>
      </c>
      <c r="L1" s="150" t="s">
        <v>84</v>
      </c>
    </row>
    <row r="2" spans="1:12" s="58" customFormat="1" x14ac:dyDescent="0.35">
      <c r="A2" s="116" t="s">
        <v>16</v>
      </c>
      <c r="B2" s="56" t="s">
        <v>186</v>
      </c>
      <c r="C2" s="57" t="s">
        <v>2</v>
      </c>
      <c r="D2" s="57" t="s">
        <v>0</v>
      </c>
      <c r="E2" s="57" t="s">
        <v>236</v>
      </c>
      <c r="F2" s="57" t="s">
        <v>1</v>
      </c>
      <c r="G2" s="57"/>
      <c r="H2" s="59">
        <v>33326.99</v>
      </c>
      <c r="I2" s="59">
        <f>35353.61+23905.66</f>
        <v>59259.270000000004</v>
      </c>
      <c r="J2" s="59">
        <v>8911.11</v>
      </c>
      <c r="K2" s="108">
        <f>I2-J2</f>
        <v>50348.160000000003</v>
      </c>
      <c r="L2" s="151" t="s">
        <v>265</v>
      </c>
    </row>
    <row r="3" spans="1:12" s="58" customFormat="1" x14ac:dyDescent="0.35">
      <c r="A3" s="116" t="s">
        <v>17</v>
      </c>
      <c r="B3" s="56" t="s">
        <v>187</v>
      </c>
      <c r="C3" s="57" t="s">
        <v>3</v>
      </c>
      <c r="D3" s="57" t="s">
        <v>0</v>
      </c>
      <c r="E3" s="57" t="s">
        <v>236</v>
      </c>
      <c r="F3" s="57" t="s">
        <v>229</v>
      </c>
      <c r="G3" s="57"/>
      <c r="H3" s="59">
        <v>31341.5</v>
      </c>
      <c r="I3" s="59">
        <f>33368.12+19641.12</f>
        <v>53009.240000000005</v>
      </c>
      <c r="J3" s="59">
        <v>8302.75</v>
      </c>
      <c r="K3" s="108">
        <f t="shared" ref="K3:K64" si="0">I3-J3</f>
        <v>44706.490000000005</v>
      </c>
      <c r="L3" s="151" t="s">
        <v>265</v>
      </c>
    </row>
    <row r="4" spans="1:12" s="58" customFormat="1" x14ac:dyDescent="0.35">
      <c r="A4" s="116" t="s">
        <v>47</v>
      </c>
      <c r="B4" s="56" t="s">
        <v>188</v>
      </c>
      <c r="C4" s="57" t="s">
        <v>3</v>
      </c>
      <c r="D4" s="57" t="s">
        <v>0</v>
      </c>
      <c r="E4" s="57" t="s">
        <v>236</v>
      </c>
      <c r="F4" s="57" t="s">
        <v>230</v>
      </c>
      <c r="G4" s="57"/>
      <c r="H4" s="59">
        <v>31341.5</v>
      </c>
      <c r="I4" s="59">
        <f>31341.5+2672.64</f>
        <v>34014.14</v>
      </c>
      <c r="J4" s="59">
        <v>8799.3700000000008</v>
      </c>
      <c r="K4" s="108">
        <f t="shared" si="0"/>
        <v>25214.769999999997</v>
      </c>
      <c r="L4" s="151" t="s">
        <v>152</v>
      </c>
    </row>
    <row r="5" spans="1:12" s="54" customFormat="1" ht="15" customHeight="1" x14ac:dyDescent="0.35">
      <c r="A5" s="117" t="s">
        <v>185</v>
      </c>
      <c r="B5" s="52">
        <v>95</v>
      </c>
      <c r="C5" s="53" t="s">
        <v>101</v>
      </c>
      <c r="D5" s="53" t="s">
        <v>0</v>
      </c>
      <c r="E5" s="53" t="s">
        <v>189</v>
      </c>
      <c r="F5" s="53" t="s">
        <v>231</v>
      </c>
      <c r="G5" s="53"/>
      <c r="H5" s="60">
        <v>4960.13</v>
      </c>
      <c r="I5" s="61">
        <v>4960.13</v>
      </c>
      <c r="J5" s="61">
        <v>345.5</v>
      </c>
      <c r="K5" s="109">
        <f t="shared" si="0"/>
        <v>4614.63</v>
      </c>
      <c r="L5" s="152" t="s">
        <v>202</v>
      </c>
    </row>
    <row r="6" spans="1:12" s="54" customFormat="1" ht="15" customHeight="1" x14ac:dyDescent="0.35">
      <c r="A6" s="117" t="s">
        <v>18</v>
      </c>
      <c r="B6" s="52" t="s">
        <v>190</v>
      </c>
      <c r="C6" s="53" t="s">
        <v>101</v>
      </c>
      <c r="D6" s="53" t="s">
        <v>0</v>
      </c>
      <c r="E6" s="53" t="s">
        <v>189</v>
      </c>
      <c r="F6" s="55" t="s">
        <v>138</v>
      </c>
      <c r="G6" s="53"/>
      <c r="H6" s="60">
        <v>4960.13</v>
      </c>
      <c r="I6" s="61">
        <f>4960.13+3175.5</f>
        <v>8135.63</v>
      </c>
      <c r="J6" s="61">
        <v>355.71</v>
      </c>
      <c r="K6" s="109">
        <f t="shared" si="0"/>
        <v>7779.92</v>
      </c>
      <c r="L6" s="152" t="s">
        <v>257</v>
      </c>
    </row>
    <row r="7" spans="1:12" s="51" customFormat="1" ht="15" customHeight="1" x14ac:dyDescent="0.35">
      <c r="A7" s="118" t="s">
        <v>167</v>
      </c>
      <c r="B7" s="39">
        <v>92</v>
      </c>
      <c r="C7" s="40"/>
      <c r="D7" s="40"/>
      <c r="E7" s="22" t="s">
        <v>51</v>
      </c>
      <c r="F7" s="22" t="s">
        <v>235</v>
      </c>
      <c r="G7" s="40" t="s">
        <v>6</v>
      </c>
      <c r="H7" s="62">
        <v>0</v>
      </c>
      <c r="I7" s="63">
        <v>1971</v>
      </c>
      <c r="J7" s="63">
        <v>0</v>
      </c>
      <c r="K7" s="110">
        <f t="shared" si="0"/>
        <v>1971</v>
      </c>
      <c r="L7" s="153" t="s">
        <v>157</v>
      </c>
    </row>
    <row r="8" spans="1:12" s="51" customFormat="1" ht="15" customHeight="1" x14ac:dyDescent="0.35">
      <c r="A8" s="118" t="s">
        <v>173</v>
      </c>
      <c r="B8" s="39">
        <v>93</v>
      </c>
      <c r="C8" s="40"/>
      <c r="D8" s="40"/>
      <c r="E8" s="22" t="s">
        <v>238</v>
      </c>
      <c r="F8" s="22" t="s">
        <v>235</v>
      </c>
      <c r="G8" s="40"/>
      <c r="H8" s="62">
        <v>0</v>
      </c>
      <c r="I8" s="63">
        <v>0</v>
      </c>
      <c r="J8" s="63">
        <v>0</v>
      </c>
      <c r="K8" s="110">
        <f t="shared" si="0"/>
        <v>0</v>
      </c>
      <c r="L8" s="153"/>
    </row>
    <row r="9" spans="1:12" s="51" customFormat="1" ht="15" customHeight="1" x14ac:dyDescent="0.35">
      <c r="A9" s="118" t="s">
        <v>156</v>
      </c>
      <c r="B9" s="39">
        <v>90</v>
      </c>
      <c r="C9" s="40"/>
      <c r="D9" s="40"/>
      <c r="E9" s="22" t="s">
        <v>225</v>
      </c>
      <c r="F9" s="22" t="s">
        <v>235</v>
      </c>
      <c r="G9" s="40" t="s">
        <v>6</v>
      </c>
      <c r="H9" s="62">
        <v>0</v>
      </c>
      <c r="I9" s="63">
        <v>18080.5</v>
      </c>
      <c r="J9" s="63">
        <v>0</v>
      </c>
      <c r="K9" s="110">
        <f t="shared" si="0"/>
        <v>18080.5</v>
      </c>
      <c r="L9" s="153" t="s">
        <v>157</v>
      </c>
    </row>
    <row r="10" spans="1:12" s="51" customFormat="1" ht="15" customHeight="1" x14ac:dyDescent="0.35">
      <c r="A10" s="118" t="s">
        <v>174</v>
      </c>
      <c r="B10" s="39">
        <v>91</v>
      </c>
      <c r="C10" s="40"/>
      <c r="D10" s="40"/>
      <c r="E10" s="22" t="s">
        <v>237</v>
      </c>
      <c r="F10" s="22" t="s">
        <v>235</v>
      </c>
      <c r="G10" s="40" t="s">
        <v>14</v>
      </c>
      <c r="H10" s="62">
        <v>0</v>
      </c>
      <c r="I10" s="62">
        <v>0</v>
      </c>
      <c r="J10" s="62">
        <v>0</v>
      </c>
      <c r="K10" s="110">
        <f t="shared" si="0"/>
        <v>0</v>
      </c>
      <c r="L10" s="153"/>
    </row>
    <row r="11" spans="1:12" s="51" customFormat="1" ht="15" customHeight="1" x14ac:dyDescent="0.35">
      <c r="A11" s="118" t="s">
        <v>180</v>
      </c>
      <c r="B11" s="39">
        <v>96</v>
      </c>
      <c r="C11" s="40"/>
      <c r="D11" s="40"/>
      <c r="E11" s="22" t="s">
        <v>241</v>
      </c>
      <c r="F11" s="22" t="s">
        <v>235</v>
      </c>
      <c r="G11" s="40"/>
      <c r="H11" s="62">
        <v>0</v>
      </c>
      <c r="I11" s="62">
        <v>0</v>
      </c>
      <c r="J11" s="62">
        <v>0</v>
      </c>
      <c r="K11" s="110">
        <f t="shared" si="0"/>
        <v>0</v>
      </c>
      <c r="L11" s="153"/>
    </row>
    <row r="12" spans="1:12" s="51" customFormat="1" ht="15" customHeight="1" x14ac:dyDescent="0.35">
      <c r="A12" s="118" t="s">
        <v>197</v>
      </c>
      <c r="B12" s="39">
        <v>94</v>
      </c>
      <c r="C12" s="40"/>
      <c r="D12" s="40"/>
      <c r="E12" s="22" t="s">
        <v>13</v>
      </c>
      <c r="F12" s="22" t="s">
        <v>235</v>
      </c>
      <c r="G12" s="40"/>
      <c r="H12" s="62">
        <v>0</v>
      </c>
      <c r="I12" s="62">
        <v>0</v>
      </c>
      <c r="J12" s="62">
        <v>0</v>
      </c>
      <c r="K12" s="110">
        <f t="shared" si="0"/>
        <v>0</v>
      </c>
      <c r="L12" s="153"/>
    </row>
    <row r="13" spans="1:12" s="50" customFormat="1" ht="15" customHeight="1" x14ac:dyDescent="0.35">
      <c r="A13" s="119" t="s">
        <v>107</v>
      </c>
      <c r="B13" s="41">
        <v>88</v>
      </c>
      <c r="C13" s="42" t="s">
        <v>177</v>
      </c>
      <c r="D13" s="42" t="s">
        <v>4</v>
      </c>
      <c r="E13" s="42" t="s">
        <v>136</v>
      </c>
      <c r="F13" s="42" t="s">
        <v>76</v>
      </c>
      <c r="G13" s="42" t="s">
        <v>6</v>
      </c>
      <c r="H13" s="64">
        <v>8088.61</v>
      </c>
      <c r="I13" s="64">
        <v>8415.2900000000009</v>
      </c>
      <c r="J13" s="64">
        <v>1998.32</v>
      </c>
      <c r="K13" s="111">
        <f t="shared" si="0"/>
        <v>6416.9700000000012</v>
      </c>
      <c r="L13" s="154" t="s">
        <v>266</v>
      </c>
    </row>
    <row r="14" spans="1:12" s="50" customFormat="1" x14ac:dyDescent="0.35">
      <c r="A14" s="119" t="s">
        <v>104</v>
      </c>
      <c r="B14" s="41">
        <v>84</v>
      </c>
      <c r="C14" s="42" t="s">
        <v>177</v>
      </c>
      <c r="D14" s="42" t="s">
        <v>4</v>
      </c>
      <c r="E14" s="42" t="s">
        <v>136</v>
      </c>
      <c r="F14" s="42" t="s">
        <v>76</v>
      </c>
      <c r="G14" s="42" t="s">
        <v>6</v>
      </c>
      <c r="H14" s="64">
        <v>8088.61</v>
      </c>
      <c r="I14" s="64">
        <v>8088.61</v>
      </c>
      <c r="J14" s="64">
        <v>2008.53</v>
      </c>
      <c r="K14" s="111">
        <f t="shared" si="0"/>
        <v>6080.08</v>
      </c>
      <c r="L14" s="154" t="s">
        <v>209</v>
      </c>
    </row>
    <row r="15" spans="1:12" s="50" customFormat="1" x14ac:dyDescent="0.35">
      <c r="A15" s="119" t="s">
        <v>31</v>
      </c>
      <c r="B15" s="41">
        <v>80</v>
      </c>
      <c r="C15" s="42" t="s">
        <v>166</v>
      </c>
      <c r="D15" s="42" t="s">
        <v>4</v>
      </c>
      <c r="E15" s="42" t="s">
        <v>88</v>
      </c>
      <c r="F15" s="42" t="s">
        <v>76</v>
      </c>
      <c r="G15" s="42" t="s">
        <v>6</v>
      </c>
      <c r="H15" s="64">
        <v>10623.73</v>
      </c>
      <c r="I15" s="64">
        <v>11048.68</v>
      </c>
      <c r="J15" s="64">
        <v>3391.56</v>
      </c>
      <c r="K15" s="111">
        <f t="shared" si="0"/>
        <v>7657.1200000000008</v>
      </c>
      <c r="L15" s="154" t="s">
        <v>209</v>
      </c>
    </row>
    <row r="16" spans="1:12" s="50" customFormat="1" ht="15" customHeight="1" x14ac:dyDescent="0.35">
      <c r="A16" s="119" t="s">
        <v>182</v>
      </c>
      <c r="B16" s="41">
        <v>54</v>
      </c>
      <c r="C16" s="42" t="s">
        <v>199</v>
      </c>
      <c r="D16" s="42" t="s">
        <v>10</v>
      </c>
      <c r="E16" s="42" t="s">
        <v>7</v>
      </c>
      <c r="F16" s="42" t="s">
        <v>77</v>
      </c>
      <c r="G16" s="42" t="s">
        <v>6</v>
      </c>
      <c r="H16" s="64">
        <v>6787.67</v>
      </c>
      <c r="I16" s="64">
        <v>7737.95</v>
      </c>
      <c r="J16" s="64">
        <v>2382.0500000000002</v>
      </c>
      <c r="K16" s="111">
        <f t="shared" si="0"/>
        <v>5355.9</v>
      </c>
      <c r="L16" s="154" t="s">
        <v>209</v>
      </c>
    </row>
    <row r="17" spans="1:12" s="50" customFormat="1" x14ac:dyDescent="0.35">
      <c r="A17" s="119" t="s">
        <v>19</v>
      </c>
      <c r="B17" s="41">
        <v>4</v>
      </c>
      <c r="C17" s="42" t="s">
        <v>151</v>
      </c>
      <c r="D17" s="42" t="s">
        <v>4</v>
      </c>
      <c r="E17" s="42" t="s">
        <v>88</v>
      </c>
      <c r="F17" s="42" t="s">
        <v>76</v>
      </c>
      <c r="G17" s="42" t="s">
        <v>6</v>
      </c>
      <c r="H17" s="64">
        <v>14732.3</v>
      </c>
      <c r="I17" s="64">
        <v>15910.88</v>
      </c>
      <c r="J17" s="64">
        <v>4600.26</v>
      </c>
      <c r="K17" s="111">
        <f t="shared" si="0"/>
        <v>11310.619999999999</v>
      </c>
      <c r="L17" s="154" t="s">
        <v>213</v>
      </c>
    </row>
    <row r="18" spans="1:12" s="50" customFormat="1" x14ac:dyDescent="0.35">
      <c r="A18" s="119" t="s">
        <v>106</v>
      </c>
      <c r="B18" s="41">
        <v>85</v>
      </c>
      <c r="C18" s="42" t="s">
        <v>177</v>
      </c>
      <c r="D18" s="42" t="s">
        <v>4</v>
      </c>
      <c r="E18" s="42" t="s">
        <v>137</v>
      </c>
      <c r="F18" s="42" t="s">
        <v>76</v>
      </c>
      <c r="G18" s="42" t="s">
        <v>6</v>
      </c>
      <c r="H18" s="64">
        <v>8088.61</v>
      </c>
      <c r="I18" s="64">
        <v>8399.74</v>
      </c>
      <c r="J18" s="64">
        <v>2031.91</v>
      </c>
      <c r="K18" s="111">
        <f t="shared" si="0"/>
        <v>6367.83</v>
      </c>
      <c r="L18" s="154" t="s">
        <v>266</v>
      </c>
    </row>
    <row r="19" spans="1:12" s="50" customFormat="1" ht="15" customHeight="1" x14ac:dyDescent="0.35">
      <c r="A19" s="119" t="s">
        <v>33</v>
      </c>
      <c r="B19" s="41">
        <v>75</v>
      </c>
      <c r="C19" s="42" t="s">
        <v>143</v>
      </c>
      <c r="D19" s="42" t="s">
        <v>10</v>
      </c>
      <c r="E19" s="42" t="s">
        <v>136</v>
      </c>
      <c r="F19" s="42" t="s">
        <v>77</v>
      </c>
      <c r="G19" s="42" t="s">
        <v>6</v>
      </c>
      <c r="H19" s="64">
        <v>5311.85</v>
      </c>
      <c r="I19" s="64">
        <v>6478.33</v>
      </c>
      <c r="J19" s="64">
        <v>1273.79</v>
      </c>
      <c r="K19" s="111">
        <f t="shared" si="0"/>
        <v>5204.54</v>
      </c>
      <c r="L19" s="154" t="s">
        <v>267</v>
      </c>
    </row>
    <row r="20" spans="1:12" s="50" customFormat="1" x14ac:dyDescent="0.35">
      <c r="A20" s="119" t="s">
        <v>29</v>
      </c>
      <c r="B20" s="41">
        <v>57</v>
      </c>
      <c r="C20" s="42" t="s">
        <v>166</v>
      </c>
      <c r="D20" s="42" t="s">
        <v>4</v>
      </c>
      <c r="E20" s="23" t="s">
        <v>242</v>
      </c>
      <c r="F20" s="42" t="s">
        <v>76</v>
      </c>
      <c r="G20" s="42" t="s">
        <v>6</v>
      </c>
      <c r="H20" s="64">
        <v>10623.73</v>
      </c>
      <c r="I20" s="64">
        <v>13256.75</v>
      </c>
      <c r="J20" s="64">
        <v>3062.57</v>
      </c>
      <c r="K20" s="111">
        <f t="shared" si="0"/>
        <v>10194.18</v>
      </c>
      <c r="L20" s="154" t="s">
        <v>268</v>
      </c>
    </row>
    <row r="21" spans="1:12" s="50" customFormat="1" x14ac:dyDescent="0.35">
      <c r="A21" s="119" t="s">
        <v>30</v>
      </c>
      <c r="B21" s="41">
        <v>58</v>
      </c>
      <c r="C21" s="42" t="s">
        <v>113</v>
      </c>
      <c r="D21" s="42" t="s">
        <v>10</v>
      </c>
      <c r="E21" s="23" t="s">
        <v>242</v>
      </c>
      <c r="F21" s="42" t="s">
        <v>77</v>
      </c>
      <c r="G21" s="42" t="s">
        <v>6</v>
      </c>
      <c r="H21" s="64">
        <v>4993.07</v>
      </c>
      <c r="I21" s="64">
        <v>6206.1</v>
      </c>
      <c r="J21" s="66">
        <v>949.85</v>
      </c>
      <c r="K21" s="111">
        <f t="shared" si="0"/>
        <v>5256.25</v>
      </c>
      <c r="L21" s="154" t="s">
        <v>269</v>
      </c>
    </row>
    <row r="22" spans="1:12" s="50" customFormat="1" x14ac:dyDescent="0.35">
      <c r="A22" s="119" t="s">
        <v>22</v>
      </c>
      <c r="B22" s="41">
        <v>14</v>
      </c>
      <c r="C22" s="42" t="s">
        <v>153</v>
      </c>
      <c r="D22" s="42" t="s">
        <v>4</v>
      </c>
      <c r="E22" s="42" t="s">
        <v>9</v>
      </c>
      <c r="F22" s="42" t="s">
        <v>76</v>
      </c>
      <c r="G22" s="42" t="s">
        <v>6</v>
      </c>
      <c r="H22" s="64">
        <v>11847.52</v>
      </c>
      <c r="I22" s="64">
        <v>13980.07</v>
      </c>
      <c r="J22" s="64">
        <v>4066.01</v>
      </c>
      <c r="K22" s="111">
        <f t="shared" si="0"/>
        <v>9914.06</v>
      </c>
      <c r="L22" s="154" t="s">
        <v>214</v>
      </c>
    </row>
    <row r="23" spans="1:12" s="50" customFormat="1" x14ac:dyDescent="0.35">
      <c r="A23" s="119" t="s">
        <v>25</v>
      </c>
      <c r="B23" s="41">
        <v>44</v>
      </c>
      <c r="C23" s="42" t="s">
        <v>117</v>
      </c>
      <c r="D23" s="42" t="s">
        <v>4</v>
      </c>
      <c r="E23" s="42" t="s">
        <v>5</v>
      </c>
      <c r="F23" s="42" t="s">
        <v>76</v>
      </c>
      <c r="G23" s="42" t="s">
        <v>6</v>
      </c>
      <c r="H23" s="64">
        <v>10063.049999999999</v>
      </c>
      <c r="I23" s="64">
        <v>16083.63</v>
      </c>
      <c r="J23" s="64">
        <v>10972.14</v>
      </c>
      <c r="K23" s="111">
        <f t="shared" si="0"/>
        <v>5111.49</v>
      </c>
      <c r="L23" s="154" t="s">
        <v>259</v>
      </c>
    </row>
    <row r="24" spans="1:12" s="50" customFormat="1" x14ac:dyDescent="0.35">
      <c r="A24" s="119" t="s">
        <v>38</v>
      </c>
      <c r="B24" s="41">
        <v>61</v>
      </c>
      <c r="C24" s="42" t="s">
        <v>117</v>
      </c>
      <c r="D24" s="42" t="s">
        <v>4</v>
      </c>
      <c r="E24" s="42" t="s">
        <v>89</v>
      </c>
      <c r="F24" s="42" t="s">
        <v>76</v>
      </c>
      <c r="G24" s="42" t="s">
        <v>6</v>
      </c>
      <c r="H24" s="64">
        <v>10063.049999999999</v>
      </c>
      <c r="I24" s="64">
        <v>16090.11</v>
      </c>
      <c r="J24" s="64">
        <v>10401.07</v>
      </c>
      <c r="K24" s="111">
        <f t="shared" si="0"/>
        <v>5689.0400000000009</v>
      </c>
      <c r="L24" s="154" t="s">
        <v>259</v>
      </c>
    </row>
    <row r="25" spans="1:12" s="50" customFormat="1" x14ac:dyDescent="0.35">
      <c r="A25" s="119" t="s">
        <v>21</v>
      </c>
      <c r="B25" s="41">
        <v>13</v>
      </c>
      <c r="C25" s="42" t="s">
        <v>153</v>
      </c>
      <c r="D25" s="42" t="s">
        <v>4</v>
      </c>
      <c r="E25" s="42" t="s">
        <v>8</v>
      </c>
      <c r="F25" s="42" t="s">
        <v>76</v>
      </c>
      <c r="G25" s="42" t="s">
        <v>6</v>
      </c>
      <c r="H25" s="64">
        <v>11847.52</v>
      </c>
      <c r="I25" s="64">
        <f>13980.07+878</f>
        <v>14858.07</v>
      </c>
      <c r="J25" s="64">
        <v>4245.92</v>
      </c>
      <c r="K25" s="111">
        <f t="shared" si="0"/>
        <v>10612.15</v>
      </c>
      <c r="L25" s="154" t="s">
        <v>260</v>
      </c>
    </row>
    <row r="26" spans="1:12" s="50" customFormat="1" x14ac:dyDescent="0.35">
      <c r="A26" s="119" t="s">
        <v>34</v>
      </c>
      <c r="B26" s="41">
        <v>73</v>
      </c>
      <c r="C26" s="42" t="s">
        <v>166</v>
      </c>
      <c r="D26" s="42" t="s">
        <v>4</v>
      </c>
      <c r="E26" s="42" t="s">
        <v>5</v>
      </c>
      <c r="F26" s="42" t="s">
        <v>115</v>
      </c>
      <c r="G26" s="42" t="s">
        <v>6</v>
      </c>
      <c r="H26" s="64">
        <v>10623.73</v>
      </c>
      <c r="I26" s="64">
        <v>12567.14</v>
      </c>
      <c r="J26" s="64">
        <v>3184.85</v>
      </c>
      <c r="K26" s="111">
        <f t="shared" si="0"/>
        <v>9382.2899999999991</v>
      </c>
      <c r="L26" s="154" t="s">
        <v>258</v>
      </c>
    </row>
    <row r="27" spans="1:12" s="50" customFormat="1" x14ac:dyDescent="0.35">
      <c r="A27" s="119" t="s">
        <v>109</v>
      </c>
      <c r="B27" s="41">
        <v>89</v>
      </c>
      <c r="C27" s="42" t="s">
        <v>177</v>
      </c>
      <c r="D27" s="42" t="s">
        <v>4</v>
      </c>
      <c r="E27" s="42" t="s">
        <v>8</v>
      </c>
      <c r="F27" s="42" t="s">
        <v>76</v>
      </c>
      <c r="G27" s="42" t="s">
        <v>6</v>
      </c>
      <c r="H27" s="64">
        <v>8088.61</v>
      </c>
      <c r="I27" s="64">
        <v>8088.61</v>
      </c>
      <c r="J27" s="64">
        <v>2008.53</v>
      </c>
      <c r="K27" s="111">
        <f t="shared" si="0"/>
        <v>6080.08</v>
      </c>
      <c r="L27" s="154" t="s">
        <v>209</v>
      </c>
    </row>
    <row r="28" spans="1:12" s="50" customFormat="1" x14ac:dyDescent="0.35">
      <c r="A28" s="119" t="s">
        <v>196</v>
      </c>
      <c r="B28" s="41">
        <v>60</v>
      </c>
      <c r="C28" s="42" t="s">
        <v>270</v>
      </c>
      <c r="D28" s="42" t="s">
        <v>12</v>
      </c>
      <c r="E28" s="42" t="s">
        <v>13</v>
      </c>
      <c r="F28" s="42" t="s">
        <v>44</v>
      </c>
      <c r="G28" s="42" t="s">
        <v>14</v>
      </c>
      <c r="H28" s="64">
        <v>15714.48</v>
      </c>
      <c r="I28" s="64">
        <v>19027.919999999998</v>
      </c>
      <c r="J28" s="64">
        <v>4606.38</v>
      </c>
      <c r="K28" s="111">
        <f t="shared" si="0"/>
        <v>14421.539999999997</v>
      </c>
      <c r="L28" s="154" t="s">
        <v>268</v>
      </c>
    </row>
    <row r="29" spans="1:12" s="50" customFormat="1" x14ac:dyDescent="0.35">
      <c r="A29" s="119" t="s">
        <v>69</v>
      </c>
      <c r="B29" s="41">
        <v>81</v>
      </c>
      <c r="C29" s="42" t="s">
        <v>271</v>
      </c>
      <c r="D29" s="42" t="s">
        <v>12</v>
      </c>
      <c r="E29" s="42" t="s">
        <v>13</v>
      </c>
      <c r="F29" s="42" t="s">
        <v>44</v>
      </c>
      <c r="G29" s="42" t="s">
        <v>14</v>
      </c>
      <c r="H29" s="64">
        <v>11965.81</v>
      </c>
      <c r="I29" s="64">
        <v>13162.39</v>
      </c>
      <c r="J29" s="64">
        <v>3555.93</v>
      </c>
      <c r="K29" s="111">
        <f t="shared" si="0"/>
        <v>9606.4599999999991</v>
      </c>
      <c r="L29" s="154" t="s">
        <v>214</v>
      </c>
    </row>
    <row r="30" spans="1:12" s="50" customFormat="1" x14ac:dyDescent="0.35">
      <c r="A30" s="119" t="s">
        <v>32</v>
      </c>
      <c r="B30" s="41">
        <v>76</v>
      </c>
      <c r="C30" s="42" t="s">
        <v>143</v>
      </c>
      <c r="D30" s="42" t="s">
        <v>10</v>
      </c>
      <c r="E30" s="42" t="s">
        <v>137</v>
      </c>
      <c r="F30" s="42" t="s">
        <v>77</v>
      </c>
      <c r="G30" s="42" t="s">
        <v>6</v>
      </c>
      <c r="H30" s="64">
        <v>5311.85</v>
      </c>
      <c r="I30" s="64">
        <f>6055.51+878</f>
        <v>6933.51</v>
      </c>
      <c r="J30" s="64">
        <v>1765.7</v>
      </c>
      <c r="K30" s="111">
        <f t="shared" si="0"/>
        <v>5167.8100000000004</v>
      </c>
      <c r="L30" s="154" t="s">
        <v>260</v>
      </c>
    </row>
    <row r="31" spans="1:12" s="50" customFormat="1" x14ac:dyDescent="0.35">
      <c r="A31" s="119" t="s">
        <v>20</v>
      </c>
      <c r="B31" s="41">
        <v>8</v>
      </c>
      <c r="C31" s="42" t="s">
        <v>153</v>
      </c>
      <c r="D31" s="42" t="s">
        <v>4</v>
      </c>
      <c r="E31" s="42" t="s">
        <v>90</v>
      </c>
      <c r="F31" s="42" t="s">
        <v>76</v>
      </c>
      <c r="G31" s="42" t="s">
        <v>6</v>
      </c>
      <c r="H31" s="64">
        <v>11847.52</v>
      </c>
      <c r="I31" s="64">
        <v>13980.07</v>
      </c>
      <c r="J31" s="64">
        <v>4150.28</v>
      </c>
      <c r="K31" s="111">
        <f t="shared" si="0"/>
        <v>9829.7900000000009</v>
      </c>
      <c r="L31" s="154" t="s">
        <v>214</v>
      </c>
    </row>
    <row r="32" spans="1:12" s="50" customFormat="1" x14ac:dyDescent="0.35">
      <c r="A32" s="119" t="s">
        <v>105</v>
      </c>
      <c r="B32" s="41">
        <v>79</v>
      </c>
      <c r="C32" s="42" t="s">
        <v>113</v>
      </c>
      <c r="D32" s="42" t="s">
        <v>10</v>
      </c>
      <c r="E32" s="42" t="s">
        <v>90</v>
      </c>
      <c r="F32" s="42" t="s">
        <v>77</v>
      </c>
      <c r="G32" s="42" t="s">
        <v>6</v>
      </c>
      <c r="H32" s="64">
        <v>4993.07</v>
      </c>
      <c r="I32" s="64">
        <v>5192.79</v>
      </c>
      <c r="J32" s="67">
        <v>949.85</v>
      </c>
      <c r="K32" s="111">
        <f t="shared" si="0"/>
        <v>4242.9399999999996</v>
      </c>
      <c r="L32" s="154" t="s">
        <v>209</v>
      </c>
    </row>
    <row r="33" spans="1:12" s="50" customFormat="1" x14ac:dyDescent="0.35">
      <c r="A33" s="119" t="s">
        <v>26</v>
      </c>
      <c r="B33" s="41">
        <v>49</v>
      </c>
      <c r="C33" s="42" t="s">
        <v>113</v>
      </c>
      <c r="D33" s="42" t="s">
        <v>10</v>
      </c>
      <c r="E33" s="42" t="s">
        <v>5</v>
      </c>
      <c r="F33" s="42" t="s">
        <v>77</v>
      </c>
      <c r="G33" s="42" t="s">
        <v>6</v>
      </c>
      <c r="H33" s="64">
        <v>4993.07</v>
      </c>
      <c r="I33" s="64">
        <v>5192.79</v>
      </c>
      <c r="J33" s="64">
        <v>1460.29</v>
      </c>
      <c r="K33" s="111">
        <f t="shared" si="0"/>
        <v>3732.5</v>
      </c>
      <c r="L33" s="154" t="s">
        <v>209</v>
      </c>
    </row>
    <row r="34" spans="1:12" s="50" customFormat="1" x14ac:dyDescent="0.35">
      <c r="A34" s="119" t="s">
        <v>108</v>
      </c>
      <c r="B34" s="41">
        <v>86</v>
      </c>
      <c r="C34" s="42" t="s">
        <v>114</v>
      </c>
      <c r="D34" s="42" t="s">
        <v>4</v>
      </c>
      <c r="E34" s="42" t="s">
        <v>9</v>
      </c>
      <c r="F34" s="42" t="s">
        <v>76</v>
      </c>
      <c r="G34" s="42" t="s">
        <v>6</v>
      </c>
      <c r="H34" s="64">
        <v>7661.75</v>
      </c>
      <c r="I34" s="64">
        <v>7661.75</v>
      </c>
      <c r="J34" s="64">
        <v>2094.09</v>
      </c>
      <c r="K34" s="111">
        <f t="shared" si="0"/>
        <v>5567.66</v>
      </c>
      <c r="L34" s="154" t="s">
        <v>209</v>
      </c>
    </row>
    <row r="35" spans="1:12" s="50" customFormat="1" x14ac:dyDescent="0.35">
      <c r="A35" s="119" t="s">
        <v>37</v>
      </c>
      <c r="B35" s="41">
        <v>65</v>
      </c>
      <c r="C35" s="42" t="s">
        <v>117</v>
      </c>
      <c r="D35" s="42" t="s">
        <v>4</v>
      </c>
      <c r="E35" s="42" t="s">
        <v>8</v>
      </c>
      <c r="F35" s="42" t="s">
        <v>76</v>
      </c>
      <c r="G35" s="42" t="s">
        <v>6</v>
      </c>
      <c r="H35" s="64">
        <v>10063.049999999999</v>
      </c>
      <c r="I35" s="64">
        <v>11471.88</v>
      </c>
      <c r="J35" s="64">
        <v>2928.72</v>
      </c>
      <c r="K35" s="111">
        <f t="shared" si="0"/>
        <v>8543.16</v>
      </c>
      <c r="L35" s="154" t="s">
        <v>214</v>
      </c>
    </row>
    <row r="36" spans="1:12" s="50" customFormat="1" x14ac:dyDescent="0.35">
      <c r="A36" s="119" t="s">
        <v>24</v>
      </c>
      <c r="B36" s="41">
        <v>35</v>
      </c>
      <c r="C36" s="42" t="s">
        <v>113</v>
      </c>
      <c r="D36" s="42" t="s">
        <v>10</v>
      </c>
      <c r="E36" s="42" t="s">
        <v>89</v>
      </c>
      <c r="F36" s="42" t="s">
        <v>77</v>
      </c>
      <c r="G36" s="42" t="s">
        <v>6</v>
      </c>
      <c r="H36" s="64">
        <v>4993.07</v>
      </c>
      <c r="I36" s="64">
        <v>5791.96</v>
      </c>
      <c r="J36" s="64">
        <v>1883.57</v>
      </c>
      <c r="K36" s="111">
        <f t="shared" si="0"/>
        <v>3908.3900000000003</v>
      </c>
      <c r="L36" s="154" t="s">
        <v>214</v>
      </c>
    </row>
    <row r="37" spans="1:12" s="50" customFormat="1" x14ac:dyDescent="0.35">
      <c r="A37" s="119" t="s">
        <v>28</v>
      </c>
      <c r="B37" s="41">
        <v>56</v>
      </c>
      <c r="C37" s="42" t="s">
        <v>153</v>
      </c>
      <c r="D37" s="42" t="s">
        <v>4</v>
      </c>
      <c r="E37" s="42" t="s">
        <v>5</v>
      </c>
      <c r="F37" s="42" t="s">
        <v>116</v>
      </c>
      <c r="G37" s="42" t="s">
        <v>6</v>
      </c>
      <c r="H37" s="64">
        <v>11847.52</v>
      </c>
      <c r="I37" s="64">
        <v>14201.89</v>
      </c>
      <c r="J37" s="64">
        <v>3498.36</v>
      </c>
      <c r="K37" s="111">
        <f t="shared" si="0"/>
        <v>10703.529999999999</v>
      </c>
      <c r="L37" s="154" t="s">
        <v>268</v>
      </c>
    </row>
    <row r="38" spans="1:12" s="50" customFormat="1" x14ac:dyDescent="0.35">
      <c r="A38" s="119" t="s">
        <v>23</v>
      </c>
      <c r="B38" s="41">
        <v>34</v>
      </c>
      <c r="C38" s="42" t="s">
        <v>143</v>
      </c>
      <c r="D38" s="42" t="s">
        <v>10</v>
      </c>
      <c r="E38" s="42" t="s">
        <v>89</v>
      </c>
      <c r="F38" s="42" t="s">
        <v>77</v>
      </c>
      <c r="G38" s="42" t="s">
        <v>6</v>
      </c>
      <c r="H38" s="64">
        <v>5311.85</v>
      </c>
      <c r="I38" s="64">
        <v>6161.75</v>
      </c>
      <c r="J38" s="64">
        <v>1313.79</v>
      </c>
      <c r="K38" s="111">
        <f t="shared" si="0"/>
        <v>4847.96</v>
      </c>
      <c r="L38" s="154" t="s">
        <v>214</v>
      </c>
    </row>
    <row r="39" spans="1:12" s="50" customFormat="1" x14ac:dyDescent="0.35">
      <c r="A39" s="119" t="s">
        <v>36</v>
      </c>
      <c r="B39" s="41">
        <v>69</v>
      </c>
      <c r="C39" s="42" t="s">
        <v>117</v>
      </c>
      <c r="D39" s="42" t="s">
        <v>4</v>
      </c>
      <c r="E39" s="42" t="s">
        <v>91</v>
      </c>
      <c r="F39" s="42" t="s">
        <v>43</v>
      </c>
      <c r="G39" s="42" t="s">
        <v>15</v>
      </c>
      <c r="H39" s="64">
        <v>10063.049999999999</v>
      </c>
      <c r="I39" s="64">
        <v>12014.99</v>
      </c>
      <c r="J39" s="64">
        <v>2557.92</v>
      </c>
      <c r="K39" s="111">
        <f t="shared" si="0"/>
        <v>9457.07</v>
      </c>
      <c r="L39" s="154" t="s">
        <v>267</v>
      </c>
    </row>
    <row r="40" spans="1:12" s="50" customFormat="1" x14ac:dyDescent="0.35">
      <c r="A40" s="119" t="s">
        <v>27</v>
      </c>
      <c r="B40" s="41">
        <v>51</v>
      </c>
      <c r="C40" s="42" t="s">
        <v>113</v>
      </c>
      <c r="D40" s="42" t="s">
        <v>10</v>
      </c>
      <c r="E40" s="42" t="s">
        <v>9</v>
      </c>
      <c r="F40" s="42" t="s">
        <v>77</v>
      </c>
      <c r="G40" s="42" t="s">
        <v>6</v>
      </c>
      <c r="H40" s="64">
        <v>4993.07</v>
      </c>
      <c r="I40" s="64">
        <v>5192.79</v>
      </c>
      <c r="J40" s="64">
        <v>1217.1500000000001</v>
      </c>
      <c r="K40" s="111">
        <f t="shared" si="0"/>
        <v>3975.64</v>
      </c>
      <c r="L40" s="154" t="s">
        <v>209</v>
      </c>
    </row>
    <row r="41" spans="1:12" s="50" customFormat="1" x14ac:dyDescent="0.35">
      <c r="A41" s="119" t="s">
        <v>35</v>
      </c>
      <c r="B41" s="41">
        <v>70</v>
      </c>
      <c r="C41" s="42" t="s">
        <v>117</v>
      </c>
      <c r="D41" s="42" t="s">
        <v>4</v>
      </c>
      <c r="E41" s="42" t="s">
        <v>91</v>
      </c>
      <c r="F41" s="42" t="s">
        <v>43</v>
      </c>
      <c r="G41" s="42" t="s">
        <v>15</v>
      </c>
      <c r="H41" s="64">
        <v>10063.049999999999</v>
      </c>
      <c r="I41" s="64">
        <v>10465.57</v>
      </c>
      <c r="J41" s="64">
        <v>2795.72</v>
      </c>
      <c r="K41" s="111">
        <f t="shared" si="0"/>
        <v>7669.85</v>
      </c>
      <c r="L41" s="154" t="s">
        <v>209</v>
      </c>
    </row>
    <row r="42" spans="1:12" s="77" customFormat="1" x14ac:dyDescent="0.35">
      <c r="A42" s="120" t="s">
        <v>135</v>
      </c>
      <c r="B42" s="43">
        <v>1020</v>
      </c>
      <c r="C42" s="44"/>
      <c r="D42" s="44" t="s">
        <v>119</v>
      </c>
      <c r="E42" s="44" t="s">
        <v>5</v>
      </c>
      <c r="F42" s="44" t="s">
        <v>144</v>
      </c>
      <c r="G42" s="44" t="s">
        <v>14</v>
      </c>
      <c r="H42" s="70">
        <v>1200</v>
      </c>
      <c r="I42" s="68">
        <v>840</v>
      </c>
      <c r="J42" s="69">
        <v>204</v>
      </c>
      <c r="K42" s="112">
        <f t="shared" si="0"/>
        <v>636</v>
      </c>
      <c r="L42" s="155" t="s">
        <v>263</v>
      </c>
    </row>
    <row r="43" spans="1:12" s="77" customFormat="1" x14ac:dyDescent="0.35">
      <c r="A43" s="120" t="s">
        <v>148</v>
      </c>
      <c r="B43" s="43">
        <v>1018</v>
      </c>
      <c r="C43" s="45"/>
      <c r="D43" s="44" t="s">
        <v>119</v>
      </c>
      <c r="E43" s="44" t="s">
        <v>136</v>
      </c>
      <c r="F43" s="44" t="s">
        <v>144</v>
      </c>
      <c r="G43" s="44" t="s">
        <v>14</v>
      </c>
      <c r="H43" s="68">
        <v>1200</v>
      </c>
      <c r="I43" s="68">
        <v>1440</v>
      </c>
      <c r="J43" s="69">
        <v>0</v>
      </c>
      <c r="K43" s="112">
        <f t="shared" si="0"/>
        <v>1440</v>
      </c>
      <c r="L43" s="155" t="s">
        <v>263</v>
      </c>
    </row>
    <row r="44" spans="1:12" s="77" customFormat="1" x14ac:dyDescent="0.35">
      <c r="A44" s="121" t="s">
        <v>200</v>
      </c>
      <c r="B44" s="43">
        <v>1021</v>
      </c>
      <c r="C44" s="44"/>
      <c r="D44" s="44" t="s">
        <v>119</v>
      </c>
      <c r="E44" s="44" t="s">
        <v>225</v>
      </c>
      <c r="F44" s="44" t="s">
        <v>144</v>
      </c>
      <c r="G44" s="44" t="s">
        <v>14</v>
      </c>
      <c r="H44" s="70">
        <v>1200</v>
      </c>
      <c r="I44" s="68">
        <v>840</v>
      </c>
      <c r="J44" s="69">
        <v>357.6</v>
      </c>
      <c r="K44" s="112">
        <f t="shared" si="0"/>
        <v>482.4</v>
      </c>
      <c r="L44" s="155" t="s">
        <v>263</v>
      </c>
    </row>
    <row r="45" spans="1:12" s="77" customFormat="1" x14ac:dyDescent="0.35">
      <c r="A45" s="120" t="s">
        <v>122</v>
      </c>
      <c r="B45" s="43">
        <v>1013</v>
      </c>
      <c r="C45" s="44"/>
      <c r="D45" s="44" t="s">
        <v>119</v>
      </c>
      <c r="E45" s="44" t="s">
        <v>136</v>
      </c>
      <c r="F45" s="44" t="s">
        <v>144</v>
      </c>
      <c r="G45" s="44" t="s">
        <v>14</v>
      </c>
      <c r="H45" s="68">
        <v>1200</v>
      </c>
      <c r="I45" s="68">
        <v>1284</v>
      </c>
      <c r="J45" s="69">
        <v>0</v>
      </c>
      <c r="K45" s="112">
        <f t="shared" si="0"/>
        <v>1284</v>
      </c>
      <c r="L45" s="155" t="s">
        <v>263</v>
      </c>
    </row>
    <row r="46" spans="1:12" s="77" customFormat="1" x14ac:dyDescent="0.35">
      <c r="A46" s="120" t="s">
        <v>150</v>
      </c>
      <c r="B46" s="43">
        <v>1017</v>
      </c>
      <c r="C46" s="44"/>
      <c r="D46" s="44" t="s">
        <v>120</v>
      </c>
      <c r="E46" s="44" t="s">
        <v>9</v>
      </c>
      <c r="F46" s="44" t="s">
        <v>144</v>
      </c>
      <c r="G46" s="44" t="s">
        <v>14</v>
      </c>
      <c r="H46" s="70">
        <v>1200</v>
      </c>
      <c r="I46" s="68">
        <v>1224</v>
      </c>
      <c r="J46" s="69">
        <v>0</v>
      </c>
      <c r="K46" s="112">
        <f t="shared" si="0"/>
        <v>1224</v>
      </c>
      <c r="L46" s="155" t="s">
        <v>263</v>
      </c>
    </row>
    <row r="47" spans="1:12" s="77" customFormat="1" x14ac:dyDescent="0.35">
      <c r="A47" s="120" t="s">
        <v>220</v>
      </c>
      <c r="B47" s="43">
        <v>1024</v>
      </c>
      <c r="C47" s="44"/>
      <c r="D47" s="44" t="s">
        <v>120</v>
      </c>
      <c r="E47" s="44" t="s">
        <v>88</v>
      </c>
      <c r="F47" s="44" t="s">
        <v>144</v>
      </c>
      <c r="G47" s="44" t="s">
        <v>14</v>
      </c>
      <c r="H47" s="68">
        <v>1200</v>
      </c>
      <c r="I47" s="68">
        <v>1440</v>
      </c>
      <c r="J47" s="69">
        <v>0</v>
      </c>
      <c r="K47" s="112">
        <f t="shared" si="0"/>
        <v>1440</v>
      </c>
      <c r="L47" s="155" t="s">
        <v>263</v>
      </c>
    </row>
    <row r="48" spans="1:12" s="77" customFormat="1" x14ac:dyDescent="0.35">
      <c r="A48" s="120" t="s">
        <v>219</v>
      </c>
      <c r="B48" s="43">
        <v>1023</v>
      </c>
      <c r="C48" s="44"/>
      <c r="D48" s="44" t="s">
        <v>120</v>
      </c>
      <c r="E48" s="44" t="s">
        <v>90</v>
      </c>
      <c r="F48" s="44" t="s">
        <v>144</v>
      </c>
      <c r="G48" s="44" t="s">
        <v>14</v>
      </c>
      <c r="H48" s="70">
        <v>1200</v>
      </c>
      <c r="I48" s="68">
        <v>1440</v>
      </c>
      <c r="J48" s="69">
        <v>0</v>
      </c>
      <c r="K48" s="112">
        <f t="shared" si="0"/>
        <v>1440</v>
      </c>
      <c r="L48" s="155" t="s">
        <v>263</v>
      </c>
    </row>
    <row r="49" spans="1:12" s="77" customFormat="1" x14ac:dyDescent="0.35">
      <c r="A49" s="120" t="s">
        <v>154</v>
      </c>
      <c r="B49" s="43">
        <v>1019</v>
      </c>
      <c r="C49" s="44"/>
      <c r="D49" s="44" t="s">
        <v>120</v>
      </c>
      <c r="E49" s="44" t="s">
        <v>90</v>
      </c>
      <c r="F49" s="44" t="s">
        <v>144</v>
      </c>
      <c r="G49" s="44" t="s">
        <v>14</v>
      </c>
      <c r="H49" s="68">
        <v>1200</v>
      </c>
      <c r="I49" s="68">
        <v>1440</v>
      </c>
      <c r="J49" s="69">
        <v>0</v>
      </c>
      <c r="K49" s="112">
        <f t="shared" si="0"/>
        <v>1440</v>
      </c>
      <c r="L49" s="155" t="s">
        <v>263</v>
      </c>
    </row>
    <row r="50" spans="1:12" s="77" customFormat="1" x14ac:dyDescent="0.35">
      <c r="A50" s="120" t="s">
        <v>169</v>
      </c>
      <c r="B50" s="43">
        <v>1022</v>
      </c>
      <c r="C50" s="44"/>
      <c r="D50" s="44" t="s">
        <v>119</v>
      </c>
      <c r="E50" s="44" t="s">
        <v>225</v>
      </c>
      <c r="F50" s="44" t="s">
        <v>144</v>
      </c>
      <c r="G50" s="44" t="s">
        <v>14</v>
      </c>
      <c r="H50" s="70">
        <v>1200</v>
      </c>
      <c r="I50" s="68">
        <v>1440</v>
      </c>
      <c r="J50" s="69">
        <v>0</v>
      </c>
      <c r="K50" s="112">
        <f t="shared" si="0"/>
        <v>1440</v>
      </c>
      <c r="L50" s="155" t="s">
        <v>263</v>
      </c>
    </row>
    <row r="51" spans="1:12" s="77" customFormat="1" x14ac:dyDescent="0.35">
      <c r="A51" s="120" t="s">
        <v>149</v>
      </c>
      <c r="B51" s="43">
        <v>1016</v>
      </c>
      <c r="C51" s="44"/>
      <c r="D51" s="44" t="s">
        <v>119</v>
      </c>
      <c r="E51" s="44" t="s">
        <v>9</v>
      </c>
      <c r="F51" s="44" t="s">
        <v>144</v>
      </c>
      <c r="G51" s="44" t="s">
        <v>14</v>
      </c>
      <c r="H51" s="68">
        <v>1200</v>
      </c>
      <c r="I51" s="68">
        <v>1440</v>
      </c>
      <c r="J51" s="69">
        <v>0</v>
      </c>
      <c r="K51" s="112">
        <f t="shared" si="0"/>
        <v>1440</v>
      </c>
      <c r="L51" s="155" t="s">
        <v>263</v>
      </c>
    </row>
    <row r="52" spans="1:12" s="78" customFormat="1" x14ac:dyDescent="0.35">
      <c r="A52" s="122" t="s">
        <v>70</v>
      </c>
      <c r="B52" s="46">
        <v>2081</v>
      </c>
      <c r="C52" s="47"/>
      <c r="D52" s="47" t="s">
        <v>42</v>
      </c>
      <c r="E52" s="47" t="s">
        <v>124</v>
      </c>
      <c r="F52" s="47" t="s">
        <v>126</v>
      </c>
      <c r="G52" s="47" t="s">
        <v>6</v>
      </c>
      <c r="H52" s="71">
        <v>6525.15</v>
      </c>
      <c r="I52" s="71">
        <v>6525.15</v>
      </c>
      <c r="J52" s="69">
        <v>0</v>
      </c>
      <c r="K52" s="113">
        <f t="shared" si="0"/>
        <v>6525.15</v>
      </c>
      <c r="L52" s="156" t="s">
        <v>184</v>
      </c>
    </row>
    <row r="53" spans="1:12" s="78" customFormat="1" x14ac:dyDescent="0.35">
      <c r="A53" s="122" t="s">
        <v>262</v>
      </c>
      <c r="B53" s="46">
        <v>2112</v>
      </c>
      <c r="C53" s="47"/>
      <c r="D53" s="47" t="s">
        <v>42</v>
      </c>
      <c r="E53" s="47" t="s">
        <v>124</v>
      </c>
      <c r="F53" s="47" t="s">
        <v>71</v>
      </c>
      <c r="G53" s="47" t="s">
        <v>6</v>
      </c>
      <c r="H53" s="71">
        <v>5263.64</v>
      </c>
      <c r="I53" s="71">
        <v>5263.64</v>
      </c>
      <c r="J53" s="69">
        <v>0</v>
      </c>
      <c r="K53" s="113">
        <f>I53-J53</f>
        <v>5263.64</v>
      </c>
      <c r="L53" s="156" t="s">
        <v>184</v>
      </c>
    </row>
    <row r="54" spans="1:12" s="78" customFormat="1" x14ac:dyDescent="0.35">
      <c r="A54" s="122" t="s">
        <v>262</v>
      </c>
      <c r="B54" s="46">
        <v>2112</v>
      </c>
      <c r="C54" s="47"/>
      <c r="D54" s="47" t="s">
        <v>42</v>
      </c>
      <c r="E54" s="47" t="s">
        <v>124</v>
      </c>
      <c r="F54" s="47" t="s">
        <v>71</v>
      </c>
      <c r="G54" s="47" t="s">
        <v>6</v>
      </c>
      <c r="H54" s="71">
        <v>1100</v>
      </c>
      <c r="I54" s="71">
        <v>1100</v>
      </c>
      <c r="J54" s="69">
        <v>0</v>
      </c>
      <c r="K54" s="113">
        <f>I54-J54</f>
        <v>1100</v>
      </c>
      <c r="L54" s="156" t="s">
        <v>183</v>
      </c>
    </row>
    <row r="55" spans="1:12" s="78" customFormat="1" x14ac:dyDescent="0.35">
      <c r="A55" s="122" t="s">
        <v>125</v>
      </c>
      <c r="B55" s="46">
        <v>2079</v>
      </c>
      <c r="C55" s="47"/>
      <c r="D55" s="47" t="s">
        <v>42</v>
      </c>
      <c r="E55" s="47" t="s">
        <v>124</v>
      </c>
      <c r="F55" s="47" t="s">
        <v>71</v>
      </c>
      <c r="G55" s="47" t="s">
        <v>6</v>
      </c>
      <c r="H55" s="71">
        <v>5263.64</v>
      </c>
      <c r="I55" s="71">
        <v>5263.64</v>
      </c>
      <c r="J55" s="69">
        <v>0</v>
      </c>
      <c r="K55" s="113">
        <f t="shared" si="0"/>
        <v>5263.64</v>
      </c>
      <c r="L55" s="156" t="s">
        <v>184</v>
      </c>
    </row>
    <row r="56" spans="1:12" s="78" customFormat="1" x14ac:dyDescent="0.35">
      <c r="A56" s="122" t="s">
        <v>125</v>
      </c>
      <c r="B56" s="46">
        <v>2079</v>
      </c>
      <c r="C56" s="47"/>
      <c r="D56" s="47" t="s">
        <v>42</v>
      </c>
      <c r="E56" s="47" t="s">
        <v>124</v>
      </c>
      <c r="F56" s="47" t="s">
        <v>71</v>
      </c>
      <c r="G56" s="47" t="s">
        <v>6</v>
      </c>
      <c r="H56" s="71">
        <v>1100</v>
      </c>
      <c r="I56" s="71">
        <v>1100</v>
      </c>
      <c r="J56" s="69">
        <v>0</v>
      </c>
      <c r="K56" s="113">
        <f t="shared" si="0"/>
        <v>1100</v>
      </c>
      <c r="L56" s="156" t="s">
        <v>183</v>
      </c>
    </row>
    <row r="57" spans="1:12" s="78" customFormat="1" x14ac:dyDescent="0.35">
      <c r="A57" s="122" t="s">
        <v>191</v>
      </c>
      <c r="B57" s="46">
        <v>2106</v>
      </c>
      <c r="C57" s="48"/>
      <c r="D57" s="47" t="s">
        <v>42</v>
      </c>
      <c r="E57" s="47" t="s">
        <v>172</v>
      </c>
      <c r="F57" s="47" t="s">
        <v>42</v>
      </c>
      <c r="G57" s="47" t="s">
        <v>6</v>
      </c>
      <c r="H57" s="72">
        <v>3666.67</v>
      </c>
      <c r="I57" s="72">
        <v>3666.67</v>
      </c>
      <c r="J57" s="71">
        <v>0</v>
      </c>
      <c r="K57" s="113">
        <f t="shared" si="0"/>
        <v>3666.67</v>
      </c>
      <c r="L57" s="157" t="s">
        <v>181</v>
      </c>
    </row>
    <row r="58" spans="1:12" s="78" customFormat="1" x14ac:dyDescent="0.35">
      <c r="A58" s="122" t="s">
        <v>192</v>
      </c>
      <c r="B58" s="46">
        <v>2107</v>
      </c>
      <c r="C58" s="48"/>
      <c r="D58" s="47" t="s">
        <v>42</v>
      </c>
      <c r="E58" s="47" t="s">
        <v>172</v>
      </c>
      <c r="F58" s="47" t="s">
        <v>42</v>
      </c>
      <c r="G58" s="47" t="s">
        <v>6</v>
      </c>
      <c r="H58" s="72">
        <v>2625</v>
      </c>
      <c r="I58" s="72">
        <v>2625</v>
      </c>
      <c r="J58" s="71">
        <v>0</v>
      </c>
      <c r="K58" s="113">
        <f t="shared" si="0"/>
        <v>2625</v>
      </c>
      <c r="L58" s="157" t="s">
        <v>181</v>
      </c>
    </row>
    <row r="59" spans="1:12" s="78" customFormat="1" x14ac:dyDescent="0.35">
      <c r="A59" s="122" t="s">
        <v>193</v>
      </c>
      <c r="B59" s="46">
        <v>2108</v>
      </c>
      <c r="C59" s="48"/>
      <c r="D59" s="47" t="s">
        <v>42</v>
      </c>
      <c r="E59" s="47" t="s">
        <v>172</v>
      </c>
      <c r="F59" s="47" t="s">
        <v>42</v>
      </c>
      <c r="G59" s="47" t="s">
        <v>6</v>
      </c>
      <c r="H59" s="72">
        <v>2625</v>
      </c>
      <c r="I59" s="72">
        <v>2625</v>
      </c>
      <c r="J59" s="71">
        <v>0</v>
      </c>
      <c r="K59" s="113">
        <f t="shared" si="0"/>
        <v>2625</v>
      </c>
      <c r="L59" s="157" t="s">
        <v>181</v>
      </c>
    </row>
    <row r="60" spans="1:12" s="78" customFormat="1" x14ac:dyDescent="0.35">
      <c r="A60" s="122" t="s">
        <v>140</v>
      </c>
      <c r="B60" s="46">
        <v>2091</v>
      </c>
      <c r="C60" s="47"/>
      <c r="D60" s="47" t="s">
        <v>42</v>
      </c>
      <c r="E60" s="47" t="s">
        <v>141</v>
      </c>
      <c r="F60" s="47" t="s">
        <v>42</v>
      </c>
      <c r="G60" s="47" t="s">
        <v>6</v>
      </c>
      <c r="H60" s="71">
        <v>5500</v>
      </c>
      <c r="I60" s="71">
        <f>5500+878</f>
        <v>6378</v>
      </c>
      <c r="J60" s="71">
        <v>0</v>
      </c>
      <c r="K60" s="113">
        <f t="shared" si="0"/>
        <v>6378</v>
      </c>
      <c r="L60" s="156" t="s">
        <v>264</v>
      </c>
    </row>
    <row r="61" spans="1:12" s="78" customFormat="1" x14ac:dyDescent="0.35">
      <c r="A61" s="122" t="s">
        <v>178</v>
      </c>
      <c r="B61" s="46">
        <v>2104</v>
      </c>
      <c r="C61" s="48"/>
      <c r="D61" s="47" t="s">
        <v>42</v>
      </c>
      <c r="E61" s="47" t="s">
        <v>172</v>
      </c>
      <c r="F61" s="47" t="s">
        <v>42</v>
      </c>
      <c r="G61" s="47" t="s">
        <v>6</v>
      </c>
      <c r="H61" s="72">
        <v>7750</v>
      </c>
      <c r="I61" s="72">
        <v>7750</v>
      </c>
      <c r="J61" s="71">
        <v>0</v>
      </c>
      <c r="K61" s="113">
        <f t="shared" si="0"/>
        <v>7750</v>
      </c>
      <c r="L61" s="157" t="s">
        <v>181</v>
      </c>
    </row>
    <row r="62" spans="1:12" s="78" customFormat="1" x14ac:dyDescent="0.35">
      <c r="A62" s="122" t="s">
        <v>179</v>
      </c>
      <c r="B62" s="46">
        <v>2105</v>
      </c>
      <c r="C62" s="48"/>
      <c r="D62" s="47" t="s">
        <v>42</v>
      </c>
      <c r="E62" s="47" t="s">
        <v>165</v>
      </c>
      <c r="F62" s="47" t="s">
        <v>42</v>
      </c>
      <c r="G62" s="47" t="s">
        <v>6</v>
      </c>
      <c r="H62" s="71">
        <v>500</v>
      </c>
      <c r="I62" s="113">
        <v>500</v>
      </c>
      <c r="J62" s="71">
        <v>0</v>
      </c>
      <c r="K62" s="113">
        <f t="shared" si="0"/>
        <v>500</v>
      </c>
      <c r="L62" s="156" t="s">
        <v>175</v>
      </c>
    </row>
    <row r="63" spans="1:12" s="78" customFormat="1" x14ac:dyDescent="0.35">
      <c r="A63" s="122" t="s">
        <v>170</v>
      </c>
      <c r="B63" s="46">
        <v>2102</v>
      </c>
      <c r="C63" s="47"/>
      <c r="D63" s="47" t="s">
        <v>42</v>
      </c>
      <c r="E63" s="47" t="s">
        <v>165</v>
      </c>
      <c r="F63" s="47" t="s">
        <v>42</v>
      </c>
      <c r="G63" s="47" t="s">
        <v>6</v>
      </c>
      <c r="H63" s="71">
        <v>500</v>
      </c>
      <c r="I63" s="113">
        <v>500</v>
      </c>
      <c r="J63" s="71">
        <v>0</v>
      </c>
      <c r="K63" s="113">
        <f t="shared" si="0"/>
        <v>500</v>
      </c>
      <c r="L63" s="156" t="s">
        <v>175</v>
      </c>
    </row>
    <row r="64" spans="1:12" s="78" customFormat="1" x14ac:dyDescent="0.35">
      <c r="A64" s="122" t="s">
        <v>171</v>
      </c>
      <c r="B64" s="46">
        <v>2103</v>
      </c>
      <c r="C64" s="47"/>
      <c r="D64" s="47" t="s">
        <v>42</v>
      </c>
      <c r="E64" s="47" t="s">
        <v>165</v>
      </c>
      <c r="F64" s="47" t="s">
        <v>42</v>
      </c>
      <c r="G64" s="47" t="s">
        <v>6</v>
      </c>
      <c r="H64" s="71">
        <v>500</v>
      </c>
      <c r="I64" s="113">
        <v>500</v>
      </c>
      <c r="J64" s="71">
        <v>0</v>
      </c>
      <c r="K64" s="113">
        <f t="shared" si="0"/>
        <v>500</v>
      </c>
      <c r="L64" s="156" t="s">
        <v>175</v>
      </c>
    </row>
    <row r="65" spans="1:12" s="78" customFormat="1" x14ac:dyDescent="0.35">
      <c r="A65" s="122" t="s">
        <v>168</v>
      </c>
      <c r="B65" s="46">
        <v>2100</v>
      </c>
      <c r="C65" s="48"/>
      <c r="D65" s="47" t="s">
        <v>42</v>
      </c>
      <c r="E65" s="47" t="s">
        <v>124</v>
      </c>
      <c r="F65" s="47" t="s">
        <v>144</v>
      </c>
      <c r="G65" s="47" t="s">
        <v>6</v>
      </c>
      <c r="H65" s="71">
        <v>1226</v>
      </c>
      <c r="I65" s="71">
        <v>1226</v>
      </c>
      <c r="J65" s="71">
        <v>0</v>
      </c>
      <c r="K65" s="113">
        <f t="shared" ref="K65:K90" si="1">I65-J65</f>
        <v>1226</v>
      </c>
      <c r="L65" s="156" t="s">
        <v>184</v>
      </c>
    </row>
    <row r="66" spans="1:12" s="78" customFormat="1" x14ac:dyDescent="0.35">
      <c r="A66" s="122" t="s">
        <v>142</v>
      </c>
      <c r="B66" s="46">
        <v>2090</v>
      </c>
      <c r="C66" s="47"/>
      <c r="D66" s="47" t="s">
        <v>42</v>
      </c>
      <c r="E66" s="47" t="s">
        <v>124</v>
      </c>
      <c r="F66" s="47" t="s">
        <v>71</v>
      </c>
      <c r="G66" s="47" t="s">
        <v>6</v>
      </c>
      <c r="H66" s="71">
        <v>5263.64</v>
      </c>
      <c r="I66" s="71">
        <v>5263.64</v>
      </c>
      <c r="J66" s="69">
        <v>0</v>
      </c>
      <c r="K66" s="113">
        <f t="shared" si="1"/>
        <v>5263.64</v>
      </c>
      <c r="L66" s="156" t="s">
        <v>184</v>
      </c>
    </row>
    <row r="67" spans="1:12" s="78" customFormat="1" x14ac:dyDescent="0.35">
      <c r="A67" s="122" t="s">
        <v>142</v>
      </c>
      <c r="B67" s="46">
        <v>2090</v>
      </c>
      <c r="C67" s="47"/>
      <c r="D67" s="47" t="s">
        <v>42</v>
      </c>
      <c r="E67" s="47" t="s">
        <v>124</v>
      </c>
      <c r="F67" s="47" t="s">
        <v>71</v>
      </c>
      <c r="G67" s="47" t="s">
        <v>6</v>
      </c>
      <c r="H67" s="71">
        <v>1100</v>
      </c>
      <c r="I67" s="71">
        <v>1100</v>
      </c>
      <c r="J67" s="69">
        <v>0</v>
      </c>
      <c r="K67" s="113">
        <f t="shared" si="1"/>
        <v>1100</v>
      </c>
      <c r="L67" s="156" t="s">
        <v>183</v>
      </c>
    </row>
    <row r="68" spans="1:12" s="78" customFormat="1" x14ac:dyDescent="0.35">
      <c r="A68" s="122" t="s">
        <v>39</v>
      </c>
      <c r="B68" s="46">
        <v>2002</v>
      </c>
      <c r="C68" s="47"/>
      <c r="D68" s="47" t="s">
        <v>42</v>
      </c>
      <c r="E68" s="47" t="s">
        <v>87</v>
      </c>
      <c r="F68" s="47" t="s">
        <v>42</v>
      </c>
      <c r="G68" s="47" t="s">
        <v>6</v>
      </c>
      <c r="H68" s="71">
        <v>4200</v>
      </c>
      <c r="I68" s="71">
        <v>4200</v>
      </c>
      <c r="J68" s="71">
        <v>0</v>
      </c>
      <c r="K68" s="113">
        <f t="shared" si="1"/>
        <v>4200</v>
      </c>
      <c r="L68" s="156" t="s">
        <v>176</v>
      </c>
    </row>
    <row r="69" spans="1:12" s="78" customFormat="1" x14ac:dyDescent="0.35">
      <c r="A69" s="122" t="s">
        <v>133</v>
      </c>
      <c r="B69" s="46">
        <v>2088</v>
      </c>
      <c r="C69" s="47"/>
      <c r="D69" s="47" t="s">
        <v>42</v>
      </c>
      <c r="E69" s="47" t="s">
        <v>124</v>
      </c>
      <c r="F69" s="47" t="s">
        <v>134</v>
      </c>
      <c r="G69" s="47" t="s">
        <v>6</v>
      </c>
      <c r="H69" s="71">
        <v>6500</v>
      </c>
      <c r="I69" s="71">
        <v>6500</v>
      </c>
      <c r="J69" s="71">
        <v>0</v>
      </c>
      <c r="K69" s="113">
        <f t="shared" si="1"/>
        <v>6500</v>
      </c>
      <c r="L69" s="156" t="s">
        <v>183</v>
      </c>
    </row>
    <row r="70" spans="1:12" s="78" customFormat="1" x14ac:dyDescent="0.35">
      <c r="A70" s="122" t="s">
        <v>130</v>
      </c>
      <c r="B70" s="46">
        <v>2085</v>
      </c>
      <c r="C70" s="47"/>
      <c r="D70" s="47" t="s">
        <v>42</v>
      </c>
      <c r="E70" s="47" t="s">
        <v>124</v>
      </c>
      <c r="F70" s="47" t="s">
        <v>71</v>
      </c>
      <c r="G70" s="47" t="s">
        <v>6</v>
      </c>
      <c r="H70" s="71">
        <v>5263.64</v>
      </c>
      <c r="I70" s="71">
        <v>5263.64</v>
      </c>
      <c r="J70" s="69">
        <v>0</v>
      </c>
      <c r="K70" s="113">
        <f t="shared" si="1"/>
        <v>5263.64</v>
      </c>
      <c r="L70" s="156" t="s">
        <v>184</v>
      </c>
    </row>
    <row r="71" spans="1:12" s="78" customFormat="1" x14ac:dyDescent="0.35">
      <c r="A71" s="122" t="s">
        <v>130</v>
      </c>
      <c r="B71" s="46">
        <v>2085</v>
      </c>
      <c r="C71" s="47"/>
      <c r="D71" s="47" t="s">
        <v>42</v>
      </c>
      <c r="E71" s="47" t="s">
        <v>124</v>
      </c>
      <c r="F71" s="47" t="s">
        <v>71</v>
      </c>
      <c r="G71" s="47" t="s">
        <v>6</v>
      </c>
      <c r="H71" s="71">
        <v>1100</v>
      </c>
      <c r="I71" s="71">
        <v>1100</v>
      </c>
      <c r="J71" s="69">
        <v>0</v>
      </c>
      <c r="K71" s="113">
        <f t="shared" si="1"/>
        <v>1100</v>
      </c>
      <c r="L71" s="156" t="s">
        <v>183</v>
      </c>
    </row>
    <row r="72" spans="1:12" s="78" customFormat="1" x14ac:dyDescent="0.35">
      <c r="A72" s="122" t="s">
        <v>194</v>
      </c>
      <c r="B72" s="46">
        <v>2109</v>
      </c>
      <c r="C72" s="48"/>
      <c r="D72" s="47" t="s">
        <v>42</v>
      </c>
      <c r="E72" s="47" t="s">
        <v>172</v>
      </c>
      <c r="F72" s="47" t="s">
        <v>42</v>
      </c>
      <c r="G72" s="47" t="s">
        <v>6</v>
      </c>
      <c r="H72" s="72">
        <v>2625</v>
      </c>
      <c r="I72" s="72">
        <v>2625</v>
      </c>
      <c r="J72" s="71">
        <v>0</v>
      </c>
      <c r="K72" s="113">
        <f t="shared" si="1"/>
        <v>2625</v>
      </c>
      <c r="L72" s="157" t="s">
        <v>181</v>
      </c>
    </row>
    <row r="73" spans="1:12" s="78" customFormat="1" x14ac:dyDescent="0.35">
      <c r="A73" s="122" t="s">
        <v>131</v>
      </c>
      <c r="B73" s="46">
        <v>2086</v>
      </c>
      <c r="C73" s="47"/>
      <c r="D73" s="47" t="s">
        <v>42</v>
      </c>
      <c r="E73" s="47" t="s">
        <v>124</v>
      </c>
      <c r="F73" s="47" t="s">
        <v>71</v>
      </c>
      <c r="G73" s="47" t="s">
        <v>6</v>
      </c>
      <c r="H73" s="71">
        <v>5263.64</v>
      </c>
      <c r="I73" s="71">
        <v>5263.64</v>
      </c>
      <c r="J73" s="69">
        <v>0</v>
      </c>
      <c r="K73" s="113">
        <f t="shared" si="1"/>
        <v>5263.64</v>
      </c>
      <c r="L73" s="156" t="s">
        <v>184</v>
      </c>
    </row>
    <row r="74" spans="1:12" s="78" customFormat="1" x14ac:dyDescent="0.35">
      <c r="A74" s="122" t="s">
        <v>131</v>
      </c>
      <c r="B74" s="46">
        <v>2086</v>
      </c>
      <c r="C74" s="47"/>
      <c r="D74" s="47" t="s">
        <v>42</v>
      </c>
      <c r="E74" s="47" t="s">
        <v>124</v>
      </c>
      <c r="F74" s="47" t="s">
        <v>71</v>
      </c>
      <c r="G74" s="47" t="s">
        <v>6</v>
      </c>
      <c r="H74" s="71">
        <v>1100</v>
      </c>
      <c r="I74" s="71">
        <v>1100</v>
      </c>
      <c r="J74" s="69">
        <v>0</v>
      </c>
      <c r="K74" s="113">
        <f t="shared" si="1"/>
        <v>1100</v>
      </c>
      <c r="L74" s="156" t="s">
        <v>183</v>
      </c>
    </row>
    <row r="75" spans="1:12" s="78" customFormat="1" x14ac:dyDescent="0.35">
      <c r="A75" s="106" t="s">
        <v>261</v>
      </c>
      <c r="B75" s="31">
        <v>2111</v>
      </c>
      <c r="C75" s="27"/>
      <c r="D75" s="47" t="s">
        <v>42</v>
      </c>
      <c r="E75" s="26" t="s">
        <v>124</v>
      </c>
      <c r="F75" s="26" t="s">
        <v>71</v>
      </c>
      <c r="G75" s="26" t="s">
        <v>6</v>
      </c>
      <c r="H75" s="141">
        <v>5263.64</v>
      </c>
      <c r="I75" s="141">
        <v>5263.64</v>
      </c>
      <c r="J75" s="141">
        <v>0</v>
      </c>
      <c r="K75" s="142">
        <f t="shared" si="1"/>
        <v>5263.64</v>
      </c>
      <c r="L75" s="156" t="s">
        <v>184</v>
      </c>
    </row>
    <row r="76" spans="1:12" s="78" customFormat="1" x14ac:dyDescent="0.35">
      <c r="A76" s="106" t="s">
        <v>261</v>
      </c>
      <c r="B76" s="31">
        <v>2111</v>
      </c>
      <c r="C76" s="27"/>
      <c r="D76" s="47" t="s">
        <v>42</v>
      </c>
      <c r="E76" s="26" t="s">
        <v>124</v>
      </c>
      <c r="F76" s="26" t="s">
        <v>71</v>
      </c>
      <c r="G76" s="26" t="s">
        <v>6</v>
      </c>
      <c r="H76" s="141">
        <v>1100</v>
      </c>
      <c r="I76" s="71">
        <v>1100</v>
      </c>
      <c r="J76" s="141">
        <v>0</v>
      </c>
      <c r="K76" s="142">
        <f t="shared" si="1"/>
        <v>1100</v>
      </c>
      <c r="L76" s="156" t="s">
        <v>183</v>
      </c>
    </row>
    <row r="77" spans="1:12" s="78" customFormat="1" x14ac:dyDescent="0.35">
      <c r="A77" s="122" t="s">
        <v>40</v>
      </c>
      <c r="B77" s="46">
        <v>2003</v>
      </c>
      <c r="C77" s="47"/>
      <c r="D77" s="47" t="s">
        <v>42</v>
      </c>
      <c r="E77" s="47" t="s">
        <v>137</v>
      </c>
      <c r="F77" s="47" t="s">
        <v>42</v>
      </c>
      <c r="G77" s="47" t="s">
        <v>6</v>
      </c>
      <c r="H77" s="71">
        <v>4200</v>
      </c>
      <c r="I77" s="71">
        <v>4200</v>
      </c>
      <c r="J77" s="71">
        <v>0</v>
      </c>
      <c r="K77" s="113">
        <f t="shared" si="1"/>
        <v>4200</v>
      </c>
      <c r="L77" s="156" t="s">
        <v>176</v>
      </c>
    </row>
    <row r="78" spans="1:12" s="78" customFormat="1" x14ac:dyDescent="0.35">
      <c r="A78" s="122" t="s">
        <v>195</v>
      </c>
      <c r="B78" s="46">
        <v>2110</v>
      </c>
      <c r="C78" s="48"/>
      <c r="D78" s="47" t="s">
        <v>42</v>
      </c>
      <c r="E78" s="47" t="s">
        <v>172</v>
      </c>
      <c r="F78" s="47" t="s">
        <v>42</v>
      </c>
      <c r="G78" s="47" t="s">
        <v>6</v>
      </c>
      <c r="H78" s="72">
        <v>5500</v>
      </c>
      <c r="I78" s="72">
        <v>5500</v>
      </c>
      <c r="J78" s="71">
        <v>0</v>
      </c>
      <c r="K78" s="113">
        <f t="shared" si="1"/>
        <v>5500</v>
      </c>
      <c r="L78" s="157" t="s">
        <v>181</v>
      </c>
    </row>
    <row r="79" spans="1:12" s="78" customFormat="1" x14ac:dyDescent="0.35">
      <c r="A79" s="122" t="s">
        <v>132</v>
      </c>
      <c r="B79" s="46">
        <v>2087</v>
      </c>
      <c r="C79" s="47"/>
      <c r="D79" s="47" t="s">
        <v>42</v>
      </c>
      <c r="E79" s="47" t="s">
        <v>124</v>
      </c>
      <c r="F79" s="47" t="s">
        <v>71</v>
      </c>
      <c r="G79" s="47" t="s">
        <v>6</v>
      </c>
      <c r="H79" s="71">
        <v>5263.64</v>
      </c>
      <c r="I79" s="71">
        <v>5263.64</v>
      </c>
      <c r="J79" s="71">
        <v>0</v>
      </c>
      <c r="K79" s="113">
        <f t="shared" si="1"/>
        <v>5263.64</v>
      </c>
      <c r="L79" s="156" t="s">
        <v>184</v>
      </c>
    </row>
    <row r="80" spans="1:12" s="78" customFormat="1" x14ac:dyDescent="0.35">
      <c r="A80" s="122" t="s">
        <v>132</v>
      </c>
      <c r="B80" s="46">
        <v>2087</v>
      </c>
      <c r="C80" s="47"/>
      <c r="D80" s="47" t="s">
        <v>42</v>
      </c>
      <c r="E80" s="47" t="s">
        <v>124</v>
      </c>
      <c r="F80" s="47" t="s">
        <v>71</v>
      </c>
      <c r="G80" s="47" t="s">
        <v>6</v>
      </c>
      <c r="H80" s="71">
        <v>1100</v>
      </c>
      <c r="I80" s="71">
        <v>1100</v>
      </c>
      <c r="J80" s="71">
        <v>0</v>
      </c>
      <c r="K80" s="113">
        <f t="shared" si="1"/>
        <v>1100</v>
      </c>
      <c r="L80" s="156" t="s">
        <v>183</v>
      </c>
    </row>
    <row r="81" spans="1:12" s="78" customFormat="1" x14ac:dyDescent="0.35">
      <c r="A81" s="122" t="s">
        <v>129</v>
      </c>
      <c r="B81" s="46">
        <v>2084</v>
      </c>
      <c r="C81" s="47"/>
      <c r="D81" s="47" t="s">
        <v>42</v>
      </c>
      <c r="E81" s="47" t="s">
        <v>124</v>
      </c>
      <c r="F81" s="47" t="s">
        <v>71</v>
      </c>
      <c r="G81" s="47" t="s">
        <v>6</v>
      </c>
      <c r="H81" s="71">
        <v>5263.64</v>
      </c>
      <c r="I81" s="71">
        <v>5263.64</v>
      </c>
      <c r="J81" s="71">
        <v>0</v>
      </c>
      <c r="K81" s="113">
        <f t="shared" si="1"/>
        <v>5263.64</v>
      </c>
      <c r="L81" s="156" t="s">
        <v>184</v>
      </c>
    </row>
    <row r="82" spans="1:12" s="78" customFormat="1" x14ac:dyDescent="0.35">
      <c r="A82" s="122" t="s">
        <v>129</v>
      </c>
      <c r="B82" s="46">
        <v>2084</v>
      </c>
      <c r="C82" s="47"/>
      <c r="D82" s="47" t="s">
        <v>42</v>
      </c>
      <c r="E82" s="47" t="s">
        <v>124</v>
      </c>
      <c r="F82" s="47" t="s">
        <v>71</v>
      </c>
      <c r="G82" s="47" t="s">
        <v>6</v>
      </c>
      <c r="H82" s="71">
        <v>1100</v>
      </c>
      <c r="I82" s="71">
        <v>1100</v>
      </c>
      <c r="J82" s="71">
        <v>0</v>
      </c>
      <c r="K82" s="113">
        <f t="shared" si="1"/>
        <v>1100</v>
      </c>
      <c r="L82" s="156" t="s">
        <v>183</v>
      </c>
    </row>
    <row r="83" spans="1:12" s="78" customFormat="1" x14ac:dyDescent="0.35">
      <c r="A83" s="122" t="s">
        <v>123</v>
      </c>
      <c r="B83" s="46">
        <v>2078</v>
      </c>
      <c r="C83" s="47"/>
      <c r="D83" s="47" t="s">
        <v>42</v>
      </c>
      <c r="E83" s="47" t="s">
        <v>124</v>
      </c>
      <c r="F83" s="47" t="s">
        <v>71</v>
      </c>
      <c r="G83" s="47" t="s">
        <v>6</v>
      </c>
      <c r="H83" s="71">
        <v>5263.64</v>
      </c>
      <c r="I83" s="71">
        <v>350.91</v>
      </c>
      <c r="J83" s="71">
        <v>0</v>
      </c>
      <c r="K83" s="113">
        <f t="shared" si="1"/>
        <v>350.91</v>
      </c>
      <c r="L83" s="156" t="s">
        <v>184</v>
      </c>
    </row>
    <row r="84" spans="1:12" s="78" customFormat="1" x14ac:dyDescent="0.35">
      <c r="A84" s="122" t="s">
        <v>123</v>
      </c>
      <c r="B84" s="46">
        <v>2078</v>
      </c>
      <c r="C84" s="47"/>
      <c r="D84" s="47" t="s">
        <v>42</v>
      </c>
      <c r="E84" s="47" t="s">
        <v>124</v>
      </c>
      <c r="F84" s="47" t="s">
        <v>71</v>
      </c>
      <c r="G84" s="47" t="s">
        <v>6</v>
      </c>
      <c r="H84" s="71">
        <v>1100</v>
      </c>
      <c r="I84" s="71">
        <v>73.33</v>
      </c>
      <c r="J84" s="71">
        <v>0</v>
      </c>
      <c r="K84" s="113">
        <f t="shared" si="1"/>
        <v>73.33</v>
      </c>
      <c r="L84" s="156" t="s">
        <v>183</v>
      </c>
    </row>
    <row r="85" spans="1:12" s="78" customFormat="1" x14ac:dyDescent="0.35">
      <c r="A85" s="122" t="s">
        <v>127</v>
      </c>
      <c r="B85" s="46">
        <v>2082</v>
      </c>
      <c r="C85" s="47"/>
      <c r="D85" s="47" t="s">
        <v>42</v>
      </c>
      <c r="E85" s="47" t="s">
        <v>124</v>
      </c>
      <c r="F85" s="47" t="s">
        <v>71</v>
      </c>
      <c r="G85" s="47" t="s">
        <v>6</v>
      </c>
      <c r="H85" s="71">
        <v>5263.64</v>
      </c>
      <c r="I85" s="71">
        <v>5263.64</v>
      </c>
      <c r="J85" s="71">
        <v>0</v>
      </c>
      <c r="K85" s="113">
        <f>I85-J85</f>
        <v>5263.64</v>
      </c>
      <c r="L85" s="156" t="s">
        <v>184</v>
      </c>
    </row>
    <row r="86" spans="1:12" s="78" customFormat="1" x14ac:dyDescent="0.35">
      <c r="A86" s="122" t="s">
        <v>127</v>
      </c>
      <c r="B86" s="46">
        <v>2082</v>
      </c>
      <c r="C86" s="47"/>
      <c r="D86" s="47" t="s">
        <v>42</v>
      </c>
      <c r="E86" s="47" t="s">
        <v>124</v>
      </c>
      <c r="F86" s="47" t="s">
        <v>71</v>
      </c>
      <c r="G86" s="47" t="s">
        <v>6</v>
      </c>
      <c r="H86" s="71">
        <v>1100</v>
      </c>
      <c r="I86" s="71">
        <v>1100</v>
      </c>
      <c r="J86" s="71">
        <v>0</v>
      </c>
      <c r="K86" s="113">
        <f>I86-J86</f>
        <v>1100</v>
      </c>
      <c r="L86" s="156" t="s">
        <v>183</v>
      </c>
    </row>
    <row r="87" spans="1:12" s="78" customFormat="1" x14ac:dyDescent="0.35">
      <c r="A87" s="122" t="s">
        <v>251</v>
      </c>
      <c r="B87" s="46">
        <v>2097</v>
      </c>
      <c r="C87" s="47"/>
      <c r="D87" s="47" t="s">
        <v>42</v>
      </c>
      <c r="E87" s="47" t="s">
        <v>165</v>
      </c>
      <c r="F87" s="47" t="s">
        <v>42</v>
      </c>
      <c r="G87" s="47" t="s">
        <v>6</v>
      </c>
      <c r="H87" s="71">
        <v>500</v>
      </c>
      <c r="I87" s="113">
        <v>500</v>
      </c>
      <c r="J87" s="71">
        <v>0</v>
      </c>
      <c r="K87" s="113">
        <f t="shared" si="1"/>
        <v>500</v>
      </c>
      <c r="L87" s="156" t="s">
        <v>175</v>
      </c>
    </row>
    <row r="88" spans="1:12" s="78" customFormat="1" x14ac:dyDescent="0.35">
      <c r="A88" s="122" t="s">
        <v>41</v>
      </c>
      <c r="B88" s="46">
        <v>2080</v>
      </c>
      <c r="C88" s="47"/>
      <c r="D88" s="47" t="s">
        <v>42</v>
      </c>
      <c r="E88" s="47" t="s">
        <v>124</v>
      </c>
      <c r="F88" s="47" t="s">
        <v>71</v>
      </c>
      <c r="G88" s="47" t="s">
        <v>6</v>
      </c>
      <c r="H88" s="71">
        <v>5263.64</v>
      </c>
      <c r="I88" s="71">
        <v>5263.64</v>
      </c>
      <c r="J88" s="71">
        <v>0</v>
      </c>
      <c r="K88" s="113">
        <f>I88-J88</f>
        <v>5263.64</v>
      </c>
      <c r="L88" s="156" t="s">
        <v>184</v>
      </c>
    </row>
    <row r="89" spans="1:12" s="78" customFormat="1" x14ac:dyDescent="0.35">
      <c r="A89" s="122" t="s">
        <v>41</v>
      </c>
      <c r="B89" s="46">
        <v>2080</v>
      </c>
      <c r="C89" s="47"/>
      <c r="D89" s="47" t="s">
        <v>42</v>
      </c>
      <c r="E89" s="47" t="s">
        <v>124</v>
      </c>
      <c r="F89" s="47" t="s">
        <v>71</v>
      </c>
      <c r="G89" s="47" t="s">
        <v>6</v>
      </c>
      <c r="H89" s="71">
        <v>1100</v>
      </c>
      <c r="I89" s="71">
        <v>1100</v>
      </c>
      <c r="J89" s="71">
        <v>0</v>
      </c>
      <c r="K89" s="113">
        <f>I89-J89</f>
        <v>1100</v>
      </c>
      <c r="L89" s="156" t="s">
        <v>183</v>
      </c>
    </row>
    <row r="90" spans="1:12" s="78" customFormat="1" x14ac:dyDescent="0.35">
      <c r="A90" s="122" t="s">
        <v>159</v>
      </c>
      <c r="B90" s="46">
        <v>2094</v>
      </c>
      <c r="C90" s="47"/>
      <c r="D90" s="47" t="s">
        <v>42</v>
      </c>
      <c r="E90" s="47" t="s">
        <v>165</v>
      </c>
      <c r="F90" s="47" t="s">
        <v>42</v>
      </c>
      <c r="G90" s="47" t="s">
        <v>6</v>
      </c>
      <c r="H90" s="71">
        <v>500</v>
      </c>
      <c r="I90" s="113">
        <v>500</v>
      </c>
      <c r="J90" s="71">
        <v>0</v>
      </c>
      <c r="K90" s="113">
        <f t="shared" si="1"/>
        <v>500</v>
      </c>
      <c r="L90" s="156" t="s">
        <v>175</v>
      </c>
    </row>
    <row r="91" spans="1:12" s="82" customFormat="1" x14ac:dyDescent="0.35">
      <c r="A91" s="79"/>
      <c r="B91" s="80"/>
      <c r="C91" s="80" t="s">
        <v>102</v>
      </c>
      <c r="D91" s="80"/>
      <c r="E91" s="80"/>
      <c r="F91" s="80"/>
      <c r="G91" s="80"/>
      <c r="H91" s="81"/>
      <c r="I91" s="81"/>
      <c r="J91" s="168"/>
      <c r="K91" s="168"/>
      <c r="L91" s="158"/>
    </row>
    <row r="92" spans="1:12" x14ac:dyDescent="0.35">
      <c r="J92" s="71"/>
      <c r="K92" s="71"/>
    </row>
    <row r="93" spans="1:12" x14ac:dyDescent="0.35">
      <c r="K93" s="114"/>
    </row>
  </sheetData>
  <autoFilter ref="A1:L93" xr:uid="{080E8197-92AD-466A-BD4F-2FE0977ABFE7}"/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B4805-C02D-486E-8542-89B999DC4080}">
  <dimension ref="A1:L89"/>
  <sheetViews>
    <sheetView zoomScale="111" zoomScaleNormal="111" workbookViewId="0">
      <pane xSplit="2" topLeftCell="C1" activePane="topRight" state="frozen"/>
      <selection pane="topRight" activeCell="L1" sqref="A1:L1"/>
    </sheetView>
  </sheetViews>
  <sheetFormatPr defaultColWidth="8.7265625" defaultRowHeight="14.5" x14ac:dyDescent="0.35"/>
  <cols>
    <col min="1" max="1" width="24" style="123" bestFit="1" customWidth="1"/>
    <col min="2" max="2" width="6.54296875" style="49" customWidth="1"/>
    <col min="3" max="3" width="7.81640625" style="49" customWidth="1"/>
    <col min="4" max="4" width="9.1796875" style="49" bestFit="1" customWidth="1"/>
    <col min="5" max="5" width="14.54296875" style="49" bestFit="1" customWidth="1"/>
    <col min="6" max="6" width="9.1796875" style="49" bestFit="1" customWidth="1"/>
    <col min="7" max="7" width="10.26953125" style="49" customWidth="1"/>
    <col min="8" max="10" width="9.7265625" style="74" customWidth="1"/>
    <col min="11" max="11" width="10.7265625" style="115" bestFit="1" customWidth="1"/>
    <col min="12" max="12" width="28.7265625" style="159" bestFit="1" customWidth="1"/>
    <col min="13" max="16384" width="8.7265625" style="38"/>
  </cols>
  <sheetData>
    <row r="1" spans="1:12" s="76" customFormat="1" ht="21" x14ac:dyDescent="0.35">
      <c r="A1" s="33" t="s">
        <v>226</v>
      </c>
      <c r="B1" s="32" t="s">
        <v>83</v>
      </c>
      <c r="C1" s="33" t="s">
        <v>78</v>
      </c>
      <c r="D1" s="34" t="s">
        <v>79</v>
      </c>
      <c r="E1" s="34" t="s">
        <v>80</v>
      </c>
      <c r="F1" s="34" t="s">
        <v>81</v>
      </c>
      <c r="G1" s="33" t="s">
        <v>82</v>
      </c>
      <c r="H1" s="35" t="s">
        <v>73</v>
      </c>
      <c r="I1" s="35" t="s">
        <v>85</v>
      </c>
      <c r="J1" s="35" t="s">
        <v>74</v>
      </c>
      <c r="K1" s="35" t="s">
        <v>75</v>
      </c>
      <c r="L1" s="150" t="s">
        <v>84</v>
      </c>
    </row>
    <row r="2" spans="1:12" s="58" customFormat="1" x14ac:dyDescent="0.35">
      <c r="A2" s="116" t="s">
        <v>16</v>
      </c>
      <c r="B2" s="56" t="s">
        <v>186</v>
      </c>
      <c r="C2" s="57" t="s">
        <v>2</v>
      </c>
      <c r="D2" s="57" t="s">
        <v>0</v>
      </c>
      <c r="E2" s="57" t="s">
        <v>236</v>
      </c>
      <c r="F2" s="57" t="s">
        <v>1</v>
      </c>
      <c r="G2" s="57"/>
      <c r="H2" s="59">
        <v>33326.99</v>
      </c>
      <c r="I2" s="59">
        <f>35353.61+4736.55</f>
        <v>40090.160000000003</v>
      </c>
      <c r="J2" s="59">
        <v>8911.11</v>
      </c>
      <c r="K2" s="108">
        <f>I2-J2</f>
        <v>31179.050000000003</v>
      </c>
      <c r="L2" s="151" t="s">
        <v>265</v>
      </c>
    </row>
    <row r="3" spans="1:12" s="58" customFormat="1" x14ac:dyDescent="0.35">
      <c r="A3" s="116" t="s">
        <v>17</v>
      </c>
      <c r="B3" s="56" t="s">
        <v>187</v>
      </c>
      <c r="C3" s="57" t="s">
        <v>3</v>
      </c>
      <c r="D3" s="57" t="s">
        <v>0</v>
      </c>
      <c r="E3" s="57" t="s">
        <v>236</v>
      </c>
      <c r="F3" s="57" t="s">
        <v>229</v>
      </c>
      <c r="G3" s="57"/>
      <c r="H3" s="59">
        <v>31341.5</v>
      </c>
      <c r="I3" s="59">
        <v>33368.120000000003</v>
      </c>
      <c r="J3" s="59">
        <v>8302.75</v>
      </c>
      <c r="K3" s="108">
        <f t="shared" ref="K3:K64" si="0">I3-J3</f>
        <v>25065.370000000003</v>
      </c>
      <c r="L3" s="151" t="s">
        <v>265</v>
      </c>
    </row>
    <row r="4" spans="1:12" s="58" customFormat="1" x14ac:dyDescent="0.35">
      <c r="A4" s="116" t="s">
        <v>47</v>
      </c>
      <c r="B4" s="56" t="s">
        <v>188</v>
      </c>
      <c r="C4" s="57" t="s">
        <v>3</v>
      </c>
      <c r="D4" s="57" t="s">
        <v>0</v>
      </c>
      <c r="E4" s="57" t="s">
        <v>236</v>
      </c>
      <c r="F4" s="57" t="s">
        <v>230</v>
      </c>
      <c r="G4" s="57"/>
      <c r="H4" s="59">
        <v>31341.5</v>
      </c>
      <c r="I4" s="59">
        <v>31341.5</v>
      </c>
      <c r="J4" s="59">
        <v>8799.3700000000008</v>
      </c>
      <c r="K4" s="108">
        <f t="shared" si="0"/>
        <v>22542.129999999997</v>
      </c>
      <c r="L4" s="151" t="s">
        <v>152</v>
      </c>
    </row>
    <row r="5" spans="1:12" s="54" customFormat="1" ht="15" customHeight="1" x14ac:dyDescent="0.35">
      <c r="A5" s="117" t="s">
        <v>185</v>
      </c>
      <c r="B5" s="52">
        <v>95</v>
      </c>
      <c r="C5" s="53" t="s">
        <v>101</v>
      </c>
      <c r="D5" s="53" t="s">
        <v>0</v>
      </c>
      <c r="E5" s="53" t="s">
        <v>189</v>
      </c>
      <c r="F5" s="53" t="s">
        <v>231</v>
      </c>
      <c r="G5" s="53"/>
      <c r="H5" s="60">
        <v>4960.13</v>
      </c>
      <c r="I5" s="61">
        <f>4960.13+1314</f>
        <v>6274.13</v>
      </c>
      <c r="J5" s="61">
        <v>345.5</v>
      </c>
      <c r="K5" s="109">
        <f t="shared" si="0"/>
        <v>5928.63</v>
      </c>
      <c r="L5" s="152" t="s">
        <v>257</v>
      </c>
    </row>
    <row r="6" spans="1:12" s="54" customFormat="1" ht="15" customHeight="1" x14ac:dyDescent="0.35">
      <c r="A6" s="117" t="s">
        <v>18</v>
      </c>
      <c r="B6" s="52" t="s">
        <v>190</v>
      </c>
      <c r="C6" s="53" t="s">
        <v>101</v>
      </c>
      <c r="D6" s="53" t="s">
        <v>0</v>
      </c>
      <c r="E6" s="53" t="s">
        <v>189</v>
      </c>
      <c r="F6" s="55" t="s">
        <v>138</v>
      </c>
      <c r="G6" s="53"/>
      <c r="H6" s="60">
        <v>4960.13</v>
      </c>
      <c r="I6" s="61">
        <f>4960.13</f>
        <v>4960.13</v>
      </c>
      <c r="J6" s="61">
        <v>355.71</v>
      </c>
      <c r="K6" s="109">
        <f t="shared" si="0"/>
        <v>4604.42</v>
      </c>
      <c r="L6" s="152" t="s">
        <v>272</v>
      </c>
    </row>
    <row r="7" spans="1:12" s="51" customFormat="1" ht="15" customHeight="1" x14ac:dyDescent="0.35">
      <c r="A7" s="118" t="s">
        <v>167</v>
      </c>
      <c r="B7" s="39">
        <v>92</v>
      </c>
      <c r="C7" s="40"/>
      <c r="D7" s="40"/>
      <c r="E7" s="22" t="s">
        <v>51</v>
      </c>
      <c r="F7" s="22" t="s">
        <v>235</v>
      </c>
      <c r="G7" s="40" t="s">
        <v>6</v>
      </c>
      <c r="H7" s="62">
        <v>0</v>
      </c>
      <c r="I7" s="63">
        <v>876</v>
      </c>
      <c r="J7" s="63">
        <v>0</v>
      </c>
      <c r="K7" s="110">
        <f t="shared" si="0"/>
        <v>876</v>
      </c>
      <c r="L7" s="153" t="s">
        <v>157</v>
      </c>
    </row>
    <row r="8" spans="1:12" s="51" customFormat="1" ht="15" customHeight="1" x14ac:dyDescent="0.35">
      <c r="A8" s="118" t="s">
        <v>173</v>
      </c>
      <c r="B8" s="39">
        <v>93</v>
      </c>
      <c r="C8" s="40"/>
      <c r="D8" s="40"/>
      <c r="E8" s="22" t="s">
        <v>238</v>
      </c>
      <c r="F8" s="22" t="s">
        <v>235</v>
      </c>
      <c r="G8" s="40"/>
      <c r="H8" s="62">
        <v>0</v>
      </c>
      <c r="I8" s="63">
        <v>0</v>
      </c>
      <c r="J8" s="63">
        <v>0</v>
      </c>
      <c r="K8" s="110">
        <f t="shared" si="0"/>
        <v>0</v>
      </c>
      <c r="L8" s="153"/>
    </row>
    <row r="9" spans="1:12" s="51" customFormat="1" ht="15" customHeight="1" x14ac:dyDescent="0.35">
      <c r="A9" s="118" t="s">
        <v>156</v>
      </c>
      <c r="B9" s="39">
        <v>90</v>
      </c>
      <c r="C9" s="40"/>
      <c r="D9" s="40"/>
      <c r="E9" s="22" t="s">
        <v>225</v>
      </c>
      <c r="F9" s="22" t="s">
        <v>235</v>
      </c>
      <c r="G9" s="40" t="s">
        <v>6</v>
      </c>
      <c r="H9" s="62">
        <v>0</v>
      </c>
      <c r="I9" s="63">
        <v>1533</v>
      </c>
      <c r="J9" s="63">
        <v>0</v>
      </c>
      <c r="K9" s="110">
        <f t="shared" si="0"/>
        <v>1533</v>
      </c>
      <c r="L9" s="153" t="s">
        <v>157</v>
      </c>
    </row>
    <row r="10" spans="1:12" s="51" customFormat="1" ht="15" customHeight="1" x14ac:dyDescent="0.35">
      <c r="A10" s="118" t="s">
        <v>174</v>
      </c>
      <c r="B10" s="39">
        <v>91</v>
      </c>
      <c r="C10" s="40"/>
      <c r="D10" s="40"/>
      <c r="E10" s="22" t="s">
        <v>237</v>
      </c>
      <c r="F10" s="22" t="s">
        <v>235</v>
      </c>
      <c r="G10" s="40" t="s">
        <v>14</v>
      </c>
      <c r="H10" s="62">
        <v>0</v>
      </c>
      <c r="I10" s="62">
        <v>0</v>
      </c>
      <c r="J10" s="62">
        <v>0</v>
      </c>
      <c r="K10" s="110">
        <f t="shared" si="0"/>
        <v>0</v>
      </c>
      <c r="L10" s="153"/>
    </row>
    <row r="11" spans="1:12" s="51" customFormat="1" ht="15" customHeight="1" x14ac:dyDescent="0.35">
      <c r="A11" s="118" t="s">
        <v>197</v>
      </c>
      <c r="B11" s="39">
        <v>94</v>
      </c>
      <c r="C11" s="40"/>
      <c r="D11" s="40"/>
      <c r="E11" s="22" t="s">
        <v>13</v>
      </c>
      <c r="F11" s="22" t="s">
        <v>235</v>
      </c>
      <c r="G11" s="40"/>
      <c r="H11" s="62">
        <v>0</v>
      </c>
      <c r="I11" s="62">
        <v>0</v>
      </c>
      <c r="J11" s="62">
        <v>0</v>
      </c>
      <c r="K11" s="110">
        <f t="shared" si="0"/>
        <v>0</v>
      </c>
      <c r="L11" s="153"/>
    </row>
    <row r="12" spans="1:12" s="50" customFormat="1" ht="15" customHeight="1" x14ac:dyDescent="0.35">
      <c r="A12" s="119" t="s">
        <v>107</v>
      </c>
      <c r="B12" s="41">
        <v>88</v>
      </c>
      <c r="C12" s="42" t="s">
        <v>177</v>
      </c>
      <c r="D12" s="42" t="s">
        <v>4</v>
      </c>
      <c r="E12" s="42" t="s">
        <v>136</v>
      </c>
      <c r="F12" s="42" t="s">
        <v>76</v>
      </c>
      <c r="G12" s="42" t="s">
        <v>6</v>
      </c>
      <c r="H12" s="64">
        <v>8088.61</v>
      </c>
      <c r="I12" s="64">
        <v>8088.61</v>
      </c>
      <c r="J12" s="64">
        <v>2548</v>
      </c>
      <c r="K12" s="111">
        <f t="shared" si="0"/>
        <v>5540.61</v>
      </c>
      <c r="L12" s="154" t="s">
        <v>209</v>
      </c>
    </row>
    <row r="13" spans="1:12" s="50" customFormat="1" x14ac:dyDescent="0.35">
      <c r="A13" s="119" t="s">
        <v>104</v>
      </c>
      <c r="B13" s="41">
        <v>84</v>
      </c>
      <c r="C13" s="42" t="s">
        <v>177</v>
      </c>
      <c r="D13" s="42" t="s">
        <v>4</v>
      </c>
      <c r="E13" s="42" t="s">
        <v>136</v>
      </c>
      <c r="F13" s="42" t="s">
        <v>76</v>
      </c>
      <c r="G13" s="42" t="s">
        <v>6</v>
      </c>
      <c r="H13" s="64">
        <v>8088.61</v>
      </c>
      <c r="I13" s="64">
        <v>8088.61</v>
      </c>
      <c r="J13" s="64">
        <v>2008.53</v>
      </c>
      <c r="K13" s="111">
        <f t="shared" si="0"/>
        <v>6080.08</v>
      </c>
      <c r="L13" s="154" t="s">
        <v>209</v>
      </c>
    </row>
    <row r="14" spans="1:12" s="50" customFormat="1" x14ac:dyDescent="0.35">
      <c r="A14" s="119" t="s">
        <v>31</v>
      </c>
      <c r="B14" s="41">
        <v>80</v>
      </c>
      <c r="C14" s="42" t="s">
        <v>166</v>
      </c>
      <c r="D14" s="42" t="s">
        <v>4</v>
      </c>
      <c r="E14" s="42" t="s">
        <v>88</v>
      </c>
      <c r="F14" s="42" t="s">
        <v>76</v>
      </c>
      <c r="G14" s="42" t="s">
        <v>6</v>
      </c>
      <c r="H14" s="64">
        <v>10623.73</v>
      </c>
      <c r="I14" s="64">
        <v>11048.68</v>
      </c>
      <c r="J14" s="64">
        <v>4146.78</v>
      </c>
      <c r="K14" s="111">
        <f t="shared" si="0"/>
        <v>6901.9000000000005</v>
      </c>
      <c r="L14" s="154" t="s">
        <v>209</v>
      </c>
    </row>
    <row r="15" spans="1:12" s="50" customFormat="1" ht="15" customHeight="1" x14ac:dyDescent="0.35">
      <c r="A15" s="119" t="s">
        <v>182</v>
      </c>
      <c r="B15" s="41">
        <v>54</v>
      </c>
      <c r="C15" s="42" t="s">
        <v>199</v>
      </c>
      <c r="D15" s="42" t="s">
        <v>10</v>
      </c>
      <c r="E15" s="42" t="s">
        <v>7</v>
      </c>
      <c r="F15" s="42" t="s">
        <v>77</v>
      </c>
      <c r="G15" s="42" t="s">
        <v>6</v>
      </c>
      <c r="H15" s="64">
        <v>6787.67</v>
      </c>
      <c r="I15" s="64">
        <v>7737.95</v>
      </c>
      <c r="J15" s="64">
        <v>2310.7600000000002</v>
      </c>
      <c r="K15" s="111">
        <f t="shared" si="0"/>
        <v>5427.19</v>
      </c>
      <c r="L15" s="154" t="s">
        <v>209</v>
      </c>
    </row>
    <row r="16" spans="1:12" s="50" customFormat="1" x14ac:dyDescent="0.35">
      <c r="A16" s="119" t="s">
        <v>19</v>
      </c>
      <c r="B16" s="41">
        <v>4</v>
      </c>
      <c r="C16" s="42" t="s">
        <v>151</v>
      </c>
      <c r="D16" s="42" t="s">
        <v>4</v>
      </c>
      <c r="E16" s="42" t="s">
        <v>88</v>
      </c>
      <c r="F16" s="42" t="s">
        <v>76</v>
      </c>
      <c r="G16" s="42" t="s">
        <v>6</v>
      </c>
      <c r="H16" s="64">
        <v>14732.3</v>
      </c>
      <c r="I16" s="64">
        <v>15910.88</v>
      </c>
      <c r="J16" s="64">
        <v>4987.09</v>
      </c>
      <c r="K16" s="111">
        <f t="shared" si="0"/>
        <v>10923.789999999999</v>
      </c>
      <c r="L16" s="154" t="s">
        <v>213</v>
      </c>
    </row>
    <row r="17" spans="1:12" s="50" customFormat="1" x14ac:dyDescent="0.35">
      <c r="A17" s="119" t="s">
        <v>106</v>
      </c>
      <c r="B17" s="41">
        <v>85</v>
      </c>
      <c r="C17" s="42" t="s">
        <v>177</v>
      </c>
      <c r="D17" s="42" t="s">
        <v>4</v>
      </c>
      <c r="E17" s="42" t="s">
        <v>137</v>
      </c>
      <c r="F17" s="42" t="s">
        <v>76</v>
      </c>
      <c r="G17" s="42" t="s">
        <v>6</v>
      </c>
      <c r="H17" s="64">
        <v>8088.61</v>
      </c>
      <c r="I17" s="64">
        <v>8399.74</v>
      </c>
      <c r="J17" s="64">
        <v>2031.91</v>
      </c>
      <c r="K17" s="111">
        <f t="shared" si="0"/>
        <v>6367.83</v>
      </c>
      <c r="L17" s="154" t="s">
        <v>266</v>
      </c>
    </row>
    <row r="18" spans="1:12" s="50" customFormat="1" ht="15" customHeight="1" x14ac:dyDescent="0.35">
      <c r="A18" s="119" t="s">
        <v>33</v>
      </c>
      <c r="B18" s="41">
        <v>75</v>
      </c>
      <c r="C18" s="42" t="s">
        <v>143</v>
      </c>
      <c r="D18" s="42" t="s">
        <v>10</v>
      </c>
      <c r="E18" s="42" t="s">
        <v>136</v>
      </c>
      <c r="F18" s="42" t="s">
        <v>77</v>
      </c>
      <c r="G18" s="42" t="s">
        <v>6</v>
      </c>
      <c r="H18" s="64">
        <v>5311.85</v>
      </c>
      <c r="I18" s="64">
        <f>6478.33+657</f>
        <v>7135.33</v>
      </c>
      <c r="J18" s="64">
        <v>1273.79</v>
      </c>
      <c r="K18" s="111">
        <f t="shared" si="0"/>
        <v>5861.54</v>
      </c>
      <c r="L18" s="154" t="s">
        <v>267</v>
      </c>
    </row>
    <row r="19" spans="1:12" s="50" customFormat="1" x14ac:dyDescent="0.35">
      <c r="A19" s="119" t="s">
        <v>29</v>
      </c>
      <c r="B19" s="41">
        <v>57</v>
      </c>
      <c r="C19" s="42" t="s">
        <v>166</v>
      </c>
      <c r="D19" s="42" t="s">
        <v>4</v>
      </c>
      <c r="E19" s="23" t="s">
        <v>242</v>
      </c>
      <c r="F19" s="42" t="s">
        <v>76</v>
      </c>
      <c r="G19" s="42" t="s">
        <v>6</v>
      </c>
      <c r="H19" s="64">
        <v>10623.73</v>
      </c>
      <c r="I19" s="64">
        <v>13256.75</v>
      </c>
      <c r="J19" s="64">
        <v>3062.57</v>
      </c>
      <c r="K19" s="111">
        <f t="shared" si="0"/>
        <v>10194.18</v>
      </c>
      <c r="L19" s="154" t="s">
        <v>268</v>
      </c>
    </row>
    <row r="20" spans="1:12" s="50" customFormat="1" x14ac:dyDescent="0.35">
      <c r="A20" s="119" t="s">
        <v>30</v>
      </c>
      <c r="B20" s="41">
        <v>58</v>
      </c>
      <c r="C20" s="42" t="s">
        <v>113</v>
      </c>
      <c r="D20" s="42" t="s">
        <v>10</v>
      </c>
      <c r="E20" s="23" t="s">
        <v>242</v>
      </c>
      <c r="F20" s="42" t="s">
        <v>77</v>
      </c>
      <c r="G20" s="42" t="s">
        <v>6</v>
      </c>
      <c r="H20" s="64">
        <v>4993.07</v>
      </c>
      <c r="I20" s="64">
        <v>6206.1</v>
      </c>
      <c r="J20" s="66">
        <v>949.85</v>
      </c>
      <c r="K20" s="111">
        <f t="shared" si="0"/>
        <v>5256.25</v>
      </c>
      <c r="L20" s="154" t="s">
        <v>269</v>
      </c>
    </row>
    <row r="21" spans="1:12" s="50" customFormat="1" x14ac:dyDescent="0.35">
      <c r="A21" s="119" t="s">
        <v>22</v>
      </c>
      <c r="B21" s="41">
        <v>14</v>
      </c>
      <c r="C21" s="42" t="s">
        <v>153</v>
      </c>
      <c r="D21" s="42" t="s">
        <v>4</v>
      </c>
      <c r="E21" s="42" t="s">
        <v>9</v>
      </c>
      <c r="F21" s="42" t="s">
        <v>76</v>
      </c>
      <c r="G21" s="42" t="s">
        <v>6</v>
      </c>
      <c r="H21" s="64">
        <v>11847.52</v>
      </c>
      <c r="I21" s="64">
        <v>13980.07</v>
      </c>
      <c r="J21" s="64">
        <v>3916.62</v>
      </c>
      <c r="K21" s="111">
        <f t="shared" si="0"/>
        <v>10063.450000000001</v>
      </c>
      <c r="L21" s="154" t="s">
        <v>214</v>
      </c>
    </row>
    <row r="22" spans="1:12" s="50" customFormat="1" x14ac:dyDescent="0.35">
      <c r="A22" s="119" t="s">
        <v>25</v>
      </c>
      <c r="B22" s="41">
        <v>44</v>
      </c>
      <c r="C22" s="42" t="s">
        <v>117</v>
      </c>
      <c r="D22" s="42" t="s">
        <v>4</v>
      </c>
      <c r="E22" s="42" t="s">
        <v>5</v>
      </c>
      <c r="F22" s="42" t="s">
        <v>76</v>
      </c>
      <c r="G22" s="42" t="s">
        <v>6</v>
      </c>
      <c r="H22" s="64">
        <v>10063.049999999999</v>
      </c>
      <c r="I22" s="64">
        <v>10465.57</v>
      </c>
      <c r="J22" s="64">
        <v>3215.73</v>
      </c>
      <c r="K22" s="111">
        <f t="shared" si="0"/>
        <v>7249.84</v>
      </c>
      <c r="L22" s="154" t="s">
        <v>209</v>
      </c>
    </row>
    <row r="23" spans="1:12" s="50" customFormat="1" x14ac:dyDescent="0.35">
      <c r="A23" s="119" t="s">
        <v>38</v>
      </c>
      <c r="B23" s="41">
        <v>61</v>
      </c>
      <c r="C23" s="42" t="s">
        <v>166</v>
      </c>
      <c r="D23" s="42" t="s">
        <v>4</v>
      </c>
      <c r="E23" s="42" t="s">
        <v>89</v>
      </c>
      <c r="F23" s="42" t="s">
        <v>76</v>
      </c>
      <c r="G23" s="42" t="s">
        <v>6</v>
      </c>
      <c r="H23" s="64">
        <v>10623.73</v>
      </c>
      <c r="I23" s="64">
        <v>11048.68</v>
      </c>
      <c r="J23" s="64">
        <v>3110.48</v>
      </c>
      <c r="K23" s="111">
        <f t="shared" si="0"/>
        <v>7938.2000000000007</v>
      </c>
      <c r="L23" s="154" t="s">
        <v>213</v>
      </c>
    </row>
    <row r="24" spans="1:12" s="50" customFormat="1" x14ac:dyDescent="0.35">
      <c r="A24" s="119" t="s">
        <v>21</v>
      </c>
      <c r="B24" s="41">
        <v>13</v>
      </c>
      <c r="C24" s="42" t="s">
        <v>153</v>
      </c>
      <c r="D24" s="42" t="s">
        <v>4</v>
      </c>
      <c r="E24" s="42" t="s">
        <v>8</v>
      </c>
      <c r="F24" s="42" t="s">
        <v>76</v>
      </c>
      <c r="G24" s="42" t="s">
        <v>6</v>
      </c>
      <c r="H24" s="64">
        <v>11847.52</v>
      </c>
      <c r="I24" s="64">
        <v>13980.07</v>
      </c>
      <c r="J24" s="64">
        <v>4245.92</v>
      </c>
      <c r="K24" s="111">
        <f t="shared" si="0"/>
        <v>9734.15</v>
      </c>
      <c r="L24" s="154" t="s">
        <v>215</v>
      </c>
    </row>
    <row r="25" spans="1:12" s="50" customFormat="1" x14ac:dyDescent="0.35">
      <c r="A25" s="119" t="s">
        <v>34</v>
      </c>
      <c r="B25" s="41">
        <v>73</v>
      </c>
      <c r="C25" s="42" t="s">
        <v>166</v>
      </c>
      <c r="D25" s="42" t="s">
        <v>4</v>
      </c>
      <c r="E25" s="42" t="s">
        <v>5</v>
      </c>
      <c r="F25" s="42" t="s">
        <v>115</v>
      </c>
      <c r="G25" s="42" t="s">
        <v>6</v>
      </c>
      <c r="H25" s="64">
        <v>10623.73</v>
      </c>
      <c r="I25" s="64">
        <v>12567.14</v>
      </c>
      <c r="J25" s="64">
        <v>3184.85</v>
      </c>
      <c r="K25" s="111">
        <f t="shared" si="0"/>
        <v>9382.2899999999991</v>
      </c>
      <c r="L25" s="154" t="s">
        <v>258</v>
      </c>
    </row>
    <row r="26" spans="1:12" s="50" customFormat="1" x14ac:dyDescent="0.35">
      <c r="A26" s="119" t="s">
        <v>109</v>
      </c>
      <c r="B26" s="41">
        <v>89</v>
      </c>
      <c r="C26" s="42" t="s">
        <v>177</v>
      </c>
      <c r="D26" s="42" t="s">
        <v>4</v>
      </c>
      <c r="E26" s="42" t="s">
        <v>8</v>
      </c>
      <c r="F26" s="42" t="s">
        <v>76</v>
      </c>
      <c r="G26" s="42" t="s">
        <v>6</v>
      </c>
      <c r="H26" s="64">
        <v>8088.61</v>
      </c>
      <c r="I26" s="64">
        <v>9796.25</v>
      </c>
      <c r="J26" s="64">
        <v>6998.96</v>
      </c>
      <c r="K26" s="111">
        <f t="shared" si="0"/>
        <v>2797.29</v>
      </c>
      <c r="L26" s="154" t="s">
        <v>209</v>
      </c>
    </row>
    <row r="27" spans="1:12" s="50" customFormat="1" x14ac:dyDescent="0.35">
      <c r="A27" s="119" t="s">
        <v>196</v>
      </c>
      <c r="B27" s="41">
        <v>60</v>
      </c>
      <c r="C27" s="42" t="s">
        <v>270</v>
      </c>
      <c r="D27" s="42" t="s">
        <v>12</v>
      </c>
      <c r="E27" s="42" t="s">
        <v>13</v>
      </c>
      <c r="F27" s="42" t="s">
        <v>44</v>
      </c>
      <c r="G27" s="42" t="s">
        <v>14</v>
      </c>
      <c r="H27" s="64">
        <v>15714.48</v>
      </c>
      <c r="I27" s="64">
        <v>19027.919999999998</v>
      </c>
      <c r="J27" s="64">
        <v>4606.38</v>
      </c>
      <c r="K27" s="111">
        <f t="shared" si="0"/>
        <v>14421.539999999997</v>
      </c>
      <c r="L27" s="154" t="s">
        <v>268</v>
      </c>
    </row>
    <row r="28" spans="1:12" s="50" customFormat="1" x14ac:dyDescent="0.35">
      <c r="A28" s="119" t="s">
        <v>69</v>
      </c>
      <c r="B28" s="41">
        <v>81</v>
      </c>
      <c r="C28" s="42" t="s">
        <v>271</v>
      </c>
      <c r="D28" s="42" t="s">
        <v>12</v>
      </c>
      <c r="E28" s="42" t="s">
        <v>13</v>
      </c>
      <c r="F28" s="42" t="s">
        <v>44</v>
      </c>
      <c r="G28" s="42" t="s">
        <v>14</v>
      </c>
      <c r="H28" s="64">
        <v>11965.81</v>
      </c>
      <c r="I28" s="64">
        <v>13162.39</v>
      </c>
      <c r="J28" s="64">
        <v>3498.43</v>
      </c>
      <c r="K28" s="111">
        <f t="shared" si="0"/>
        <v>9663.9599999999991</v>
      </c>
      <c r="L28" s="154" t="s">
        <v>214</v>
      </c>
    </row>
    <row r="29" spans="1:12" s="50" customFormat="1" x14ac:dyDescent="0.35">
      <c r="A29" s="119" t="s">
        <v>32</v>
      </c>
      <c r="B29" s="41">
        <v>76</v>
      </c>
      <c r="C29" s="42" t="s">
        <v>143</v>
      </c>
      <c r="D29" s="42" t="s">
        <v>10</v>
      </c>
      <c r="E29" s="42" t="s">
        <v>137</v>
      </c>
      <c r="F29" s="42" t="s">
        <v>77</v>
      </c>
      <c r="G29" s="42" t="s">
        <v>6</v>
      </c>
      <c r="H29" s="64">
        <v>5311.85</v>
      </c>
      <c r="I29" s="64">
        <v>6055.51</v>
      </c>
      <c r="J29" s="64">
        <v>1898.59</v>
      </c>
      <c r="K29" s="111">
        <f t="shared" si="0"/>
        <v>4156.92</v>
      </c>
      <c r="L29" s="154" t="s">
        <v>214</v>
      </c>
    </row>
    <row r="30" spans="1:12" s="50" customFormat="1" x14ac:dyDescent="0.35">
      <c r="A30" s="119" t="s">
        <v>20</v>
      </c>
      <c r="B30" s="41">
        <v>8</v>
      </c>
      <c r="C30" s="42" t="s">
        <v>153</v>
      </c>
      <c r="D30" s="42" t="s">
        <v>4</v>
      </c>
      <c r="E30" s="42" t="s">
        <v>90</v>
      </c>
      <c r="F30" s="42" t="s">
        <v>76</v>
      </c>
      <c r="G30" s="42" t="s">
        <v>6</v>
      </c>
      <c r="H30" s="64">
        <v>11847.52</v>
      </c>
      <c r="I30" s="64">
        <v>13980.07</v>
      </c>
      <c r="J30" s="64">
        <v>4093.76</v>
      </c>
      <c r="K30" s="111">
        <f t="shared" si="0"/>
        <v>9886.31</v>
      </c>
      <c r="L30" s="154" t="s">
        <v>214</v>
      </c>
    </row>
    <row r="31" spans="1:12" s="50" customFormat="1" x14ac:dyDescent="0.35">
      <c r="A31" s="119" t="s">
        <v>105</v>
      </c>
      <c r="B31" s="41">
        <v>79</v>
      </c>
      <c r="C31" s="42" t="s">
        <v>113</v>
      </c>
      <c r="D31" s="42" t="s">
        <v>10</v>
      </c>
      <c r="E31" s="42" t="s">
        <v>90</v>
      </c>
      <c r="F31" s="42" t="s">
        <v>77</v>
      </c>
      <c r="G31" s="42" t="s">
        <v>6</v>
      </c>
      <c r="H31" s="64">
        <v>4993.07</v>
      </c>
      <c r="I31" s="64">
        <v>5192.79</v>
      </c>
      <c r="J31" s="67">
        <v>949.85</v>
      </c>
      <c r="K31" s="111">
        <f t="shared" si="0"/>
        <v>4242.9399999999996</v>
      </c>
      <c r="L31" s="154" t="s">
        <v>209</v>
      </c>
    </row>
    <row r="32" spans="1:12" s="50" customFormat="1" x14ac:dyDescent="0.35">
      <c r="A32" s="119" t="s">
        <v>26</v>
      </c>
      <c r="B32" s="41">
        <v>49</v>
      </c>
      <c r="C32" s="42" t="s">
        <v>113</v>
      </c>
      <c r="D32" s="42" t="s">
        <v>10</v>
      </c>
      <c r="E32" s="42" t="s">
        <v>5</v>
      </c>
      <c r="F32" s="42" t="s">
        <v>77</v>
      </c>
      <c r="G32" s="42" t="s">
        <v>6</v>
      </c>
      <c r="H32" s="64">
        <v>4993.07</v>
      </c>
      <c r="I32" s="64">
        <v>5192.79</v>
      </c>
      <c r="J32" s="64">
        <v>1402.79</v>
      </c>
      <c r="K32" s="111">
        <f t="shared" si="0"/>
        <v>3790</v>
      </c>
      <c r="L32" s="154" t="s">
        <v>209</v>
      </c>
    </row>
    <row r="33" spans="1:12" s="50" customFormat="1" x14ac:dyDescent="0.35">
      <c r="A33" s="119" t="s">
        <v>108</v>
      </c>
      <c r="B33" s="41">
        <v>86</v>
      </c>
      <c r="C33" s="42" t="s">
        <v>114</v>
      </c>
      <c r="D33" s="42" t="s">
        <v>4</v>
      </c>
      <c r="E33" s="42" t="s">
        <v>9</v>
      </c>
      <c r="F33" s="42" t="s">
        <v>76</v>
      </c>
      <c r="G33" s="42" t="s">
        <v>6</v>
      </c>
      <c r="H33" s="64">
        <v>7661.75</v>
      </c>
      <c r="I33" s="64">
        <v>7661.75</v>
      </c>
      <c r="J33" s="64">
        <v>2094.09</v>
      </c>
      <c r="K33" s="111">
        <f t="shared" si="0"/>
        <v>5567.66</v>
      </c>
      <c r="L33" s="154" t="s">
        <v>209</v>
      </c>
    </row>
    <row r="34" spans="1:12" s="50" customFormat="1" x14ac:dyDescent="0.35">
      <c r="A34" s="119" t="s">
        <v>37</v>
      </c>
      <c r="B34" s="41">
        <v>65</v>
      </c>
      <c r="C34" s="42" t="s">
        <v>117</v>
      </c>
      <c r="D34" s="42" t="s">
        <v>4</v>
      </c>
      <c r="E34" s="42" t="s">
        <v>8</v>
      </c>
      <c r="F34" s="42" t="s">
        <v>76</v>
      </c>
      <c r="G34" s="42" t="s">
        <v>6</v>
      </c>
      <c r="H34" s="64">
        <v>10063.049999999999</v>
      </c>
      <c r="I34" s="64">
        <v>11471.88</v>
      </c>
      <c r="J34" s="64">
        <v>2928.72</v>
      </c>
      <c r="K34" s="111">
        <f t="shared" si="0"/>
        <v>8543.16</v>
      </c>
      <c r="L34" s="154" t="s">
        <v>214</v>
      </c>
    </row>
    <row r="35" spans="1:12" s="50" customFormat="1" x14ac:dyDescent="0.35">
      <c r="A35" s="119" t="s">
        <v>24</v>
      </c>
      <c r="B35" s="41">
        <v>35</v>
      </c>
      <c r="C35" s="42" t="s">
        <v>113</v>
      </c>
      <c r="D35" s="42" t="s">
        <v>10</v>
      </c>
      <c r="E35" s="42" t="s">
        <v>89</v>
      </c>
      <c r="F35" s="42" t="s">
        <v>77</v>
      </c>
      <c r="G35" s="42" t="s">
        <v>6</v>
      </c>
      <c r="H35" s="64">
        <v>4993.07</v>
      </c>
      <c r="I35" s="64">
        <v>5791.96</v>
      </c>
      <c r="J35" s="64">
        <v>2019.39</v>
      </c>
      <c r="K35" s="111">
        <f t="shared" si="0"/>
        <v>3772.5699999999997</v>
      </c>
      <c r="L35" s="154" t="s">
        <v>214</v>
      </c>
    </row>
    <row r="36" spans="1:12" s="50" customFormat="1" x14ac:dyDescent="0.35">
      <c r="A36" s="119" t="s">
        <v>28</v>
      </c>
      <c r="B36" s="41">
        <v>56</v>
      </c>
      <c r="C36" s="42" t="s">
        <v>153</v>
      </c>
      <c r="D36" s="42" t="s">
        <v>4</v>
      </c>
      <c r="E36" s="42" t="s">
        <v>5</v>
      </c>
      <c r="F36" s="42" t="s">
        <v>116</v>
      </c>
      <c r="G36" s="42" t="s">
        <v>6</v>
      </c>
      <c r="H36" s="64">
        <v>11847.52</v>
      </c>
      <c r="I36" s="64">
        <v>14201.89</v>
      </c>
      <c r="J36" s="64">
        <v>3498.36</v>
      </c>
      <c r="K36" s="111">
        <f t="shared" si="0"/>
        <v>10703.529999999999</v>
      </c>
      <c r="L36" s="154" t="s">
        <v>268</v>
      </c>
    </row>
    <row r="37" spans="1:12" s="50" customFormat="1" x14ac:dyDescent="0.35">
      <c r="A37" s="119" t="s">
        <v>23</v>
      </c>
      <c r="B37" s="41">
        <v>34</v>
      </c>
      <c r="C37" s="42" t="s">
        <v>143</v>
      </c>
      <c r="D37" s="42" t="s">
        <v>10</v>
      </c>
      <c r="E37" s="42" t="s">
        <v>89</v>
      </c>
      <c r="F37" s="42" t="s">
        <v>77</v>
      </c>
      <c r="G37" s="42" t="s">
        <v>6</v>
      </c>
      <c r="H37" s="64">
        <v>5311.85</v>
      </c>
      <c r="I37" s="64">
        <v>6161.75</v>
      </c>
      <c r="J37" s="64">
        <v>1313.79</v>
      </c>
      <c r="K37" s="111">
        <f t="shared" si="0"/>
        <v>4847.96</v>
      </c>
      <c r="L37" s="154" t="s">
        <v>214</v>
      </c>
    </row>
    <row r="38" spans="1:12" s="50" customFormat="1" x14ac:dyDescent="0.35">
      <c r="A38" s="119" t="s">
        <v>36</v>
      </c>
      <c r="B38" s="41">
        <v>69</v>
      </c>
      <c r="C38" s="42" t="s">
        <v>117</v>
      </c>
      <c r="D38" s="42" t="s">
        <v>4</v>
      </c>
      <c r="E38" s="42" t="s">
        <v>91</v>
      </c>
      <c r="F38" s="42" t="s">
        <v>43</v>
      </c>
      <c r="G38" s="42" t="s">
        <v>15</v>
      </c>
      <c r="H38" s="64">
        <v>10063.049999999999</v>
      </c>
      <c r="I38" s="64">
        <v>11745.49</v>
      </c>
      <c r="J38" s="64">
        <v>2557.92</v>
      </c>
      <c r="K38" s="111">
        <f t="shared" si="0"/>
        <v>9187.57</v>
      </c>
      <c r="L38" s="154" t="s">
        <v>278</v>
      </c>
    </row>
    <row r="39" spans="1:12" s="50" customFormat="1" x14ac:dyDescent="0.35">
      <c r="A39" s="119" t="s">
        <v>27</v>
      </c>
      <c r="B39" s="41">
        <v>51</v>
      </c>
      <c r="C39" s="42" t="s">
        <v>113</v>
      </c>
      <c r="D39" s="42" t="s">
        <v>10</v>
      </c>
      <c r="E39" s="42" t="s">
        <v>9</v>
      </c>
      <c r="F39" s="42" t="s">
        <v>77</v>
      </c>
      <c r="G39" s="42" t="s">
        <v>6</v>
      </c>
      <c r="H39" s="64">
        <v>4993.07</v>
      </c>
      <c r="I39" s="64">
        <v>5192.79</v>
      </c>
      <c r="J39" s="64">
        <v>1347.33</v>
      </c>
      <c r="K39" s="111">
        <f t="shared" si="0"/>
        <v>3845.46</v>
      </c>
      <c r="L39" s="154" t="s">
        <v>209</v>
      </c>
    </row>
    <row r="40" spans="1:12" s="50" customFormat="1" x14ac:dyDescent="0.35">
      <c r="A40" s="119" t="s">
        <v>35</v>
      </c>
      <c r="B40" s="41">
        <v>70</v>
      </c>
      <c r="C40" s="42" t="s">
        <v>117</v>
      </c>
      <c r="D40" s="42" t="s">
        <v>4</v>
      </c>
      <c r="E40" s="42" t="s">
        <v>91</v>
      </c>
      <c r="F40" s="42" t="s">
        <v>43</v>
      </c>
      <c r="G40" s="42" t="s">
        <v>15</v>
      </c>
      <c r="H40" s="64">
        <v>10063.049999999999</v>
      </c>
      <c r="I40" s="64">
        <v>10465.57</v>
      </c>
      <c r="J40" s="64">
        <v>2795.72</v>
      </c>
      <c r="K40" s="111">
        <f t="shared" si="0"/>
        <v>7669.85</v>
      </c>
      <c r="L40" s="154" t="s">
        <v>209</v>
      </c>
    </row>
    <row r="41" spans="1:12" s="50" customFormat="1" x14ac:dyDescent="0.35">
      <c r="A41" s="120" t="s">
        <v>275</v>
      </c>
      <c r="B41" s="43">
        <v>1026</v>
      </c>
      <c r="C41" s="44"/>
      <c r="D41" s="44" t="s">
        <v>119</v>
      </c>
      <c r="E41" s="44" t="s">
        <v>90</v>
      </c>
      <c r="F41" s="44" t="s">
        <v>144</v>
      </c>
      <c r="G41" s="44" t="s">
        <v>14</v>
      </c>
      <c r="H41" s="169">
        <v>1200</v>
      </c>
      <c r="I41" s="169">
        <v>1496</v>
      </c>
      <c r="J41" s="169">
        <v>240</v>
      </c>
      <c r="K41" s="112">
        <f>I41-J41</f>
        <v>1256</v>
      </c>
      <c r="L41" s="155" t="s">
        <v>263</v>
      </c>
    </row>
    <row r="42" spans="1:12" s="50" customFormat="1" x14ac:dyDescent="0.35">
      <c r="A42" s="120" t="s">
        <v>273</v>
      </c>
      <c r="B42" s="43">
        <v>1125</v>
      </c>
      <c r="C42" s="44"/>
      <c r="D42" s="44" t="s">
        <v>120</v>
      </c>
      <c r="E42" s="44" t="s">
        <v>5</v>
      </c>
      <c r="F42" s="44" t="s">
        <v>144</v>
      </c>
      <c r="G42" s="44" t="s">
        <v>14</v>
      </c>
      <c r="H42" s="169">
        <v>1200</v>
      </c>
      <c r="I42" s="169">
        <v>2120</v>
      </c>
      <c r="J42" s="169">
        <v>506</v>
      </c>
      <c r="K42" s="112">
        <f t="shared" si="0"/>
        <v>1614</v>
      </c>
      <c r="L42" s="155" t="s">
        <v>263</v>
      </c>
    </row>
    <row r="43" spans="1:12" s="50" customFormat="1" x14ac:dyDescent="0.35">
      <c r="A43" s="120" t="s">
        <v>274</v>
      </c>
      <c r="B43" s="43">
        <v>1025</v>
      </c>
      <c r="C43" s="44"/>
      <c r="D43" s="44" t="s">
        <v>119</v>
      </c>
      <c r="E43" s="44" t="s">
        <v>279</v>
      </c>
      <c r="F43" s="44" t="s">
        <v>144</v>
      </c>
      <c r="G43" s="44" t="s">
        <v>14</v>
      </c>
      <c r="H43" s="68">
        <v>1200</v>
      </c>
      <c r="I43" s="68">
        <v>1496</v>
      </c>
      <c r="J43" s="69">
        <v>240</v>
      </c>
      <c r="K43" s="112">
        <f>I43-J43</f>
        <v>1256</v>
      </c>
      <c r="L43" s="155" t="s">
        <v>263</v>
      </c>
    </row>
    <row r="44" spans="1:12" s="77" customFormat="1" x14ac:dyDescent="0.35">
      <c r="A44" s="120" t="s">
        <v>148</v>
      </c>
      <c r="B44" s="43">
        <v>1018</v>
      </c>
      <c r="C44" s="45"/>
      <c r="D44" s="44" t="s">
        <v>119</v>
      </c>
      <c r="E44" s="44" t="s">
        <v>136</v>
      </c>
      <c r="F44" s="44" t="s">
        <v>144</v>
      </c>
      <c r="G44" s="44" t="s">
        <v>14</v>
      </c>
      <c r="H44" s="68">
        <v>1200</v>
      </c>
      <c r="I44" s="68">
        <v>1440</v>
      </c>
      <c r="J44" s="69">
        <v>0</v>
      </c>
      <c r="K44" s="112">
        <f t="shared" si="0"/>
        <v>1440</v>
      </c>
      <c r="L44" s="155" t="s">
        <v>263</v>
      </c>
    </row>
    <row r="45" spans="1:12" s="77" customFormat="1" x14ac:dyDescent="0.35">
      <c r="A45" s="120" t="s">
        <v>122</v>
      </c>
      <c r="B45" s="43">
        <v>1013</v>
      </c>
      <c r="C45" s="44"/>
      <c r="D45" s="44" t="s">
        <v>119</v>
      </c>
      <c r="E45" s="44" t="s">
        <v>136</v>
      </c>
      <c r="F45" s="44" t="s">
        <v>144</v>
      </c>
      <c r="G45" s="44" t="s">
        <v>14</v>
      </c>
      <c r="H45" s="68">
        <v>1200</v>
      </c>
      <c r="I45" s="68">
        <v>1440</v>
      </c>
      <c r="J45" s="69">
        <v>0</v>
      </c>
      <c r="K45" s="112">
        <f t="shared" si="0"/>
        <v>1440</v>
      </c>
      <c r="L45" s="155" t="s">
        <v>263</v>
      </c>
    </row>
    <row r="46" spans="1:12" s="77" customFormat="1" x14ac:dyDescent="0.35">
      <c r="A46" s="120" t="s">
        <v>220</v>
      </c>
      <c r="B46" s="43">
        <v>1024</v>
      </c>
      <c r="C46" s="44"/>
      <c r="D46" s="44" t="s">
        <v>119</v>
      </c>
      <c r="E46" s="44" t="s">
        <v>88</v>
      </c>
      <c r="F46" s="44" t="s">
        <v>144</v>
      </c>
      <c r="G46" s="44" t="s">
        <v>14</v>
      </c>
      <c r="H46" s="68">
        <v>1200</v>
      </c>
      <c r="I46" s="68">
        <v>1440</v>
      </c>
      <c r="J46" s="69">
        <v>0</v>
      </c>
      <c r="K46" s="112">
        <f t="shared" si="0"/>
        <v>1440</v>
      </c>
      <c r="L46" s="155" t="s">
        <v>263</v>
      </c>
    </row>
    <row r="47" spans="1:12" s="77" customFormat="1" x14ac:dyDescent="0.35">
      <c r="A47" s="120" t="s">
        <v>277</v>
      </c>
      <c r="B47" s="43">
        <v>1028</v>
      </c>
      <c r="C47" s="44"/>
      <c r="D47" s="44" t="s">
        <v>120</v>
      </c>
      <c r="E47" s="44" t="s">
        <v>225</v>
      </c>
      <c r="F47" s="44" t="s">
        <v>144</v>
      </c>
      <c r="G47" s="44" t="s">
        <v>14</v>
      </c>
      <c r="H47" s="68">
        <v>1200</v>
      </c>
      <c r="I47" s="68">
        <v>816</v>
      </c>
      <c r="J47" s="69">
        <v>0</v>
      </c>
      <c r="K47" s="112">
        <f>I47-J47</f>
        <v>816</v>
      </c>
      <c r="L47" s="155" t="s">
        <v>263</v>
      </c>
    </row>
    <row r="48" spans="1:12" s="77" customFormat="1" x14ac:dyDescent="0.35">
      <c r="A48" s="120" t="s">
        <v>219</v>
      </c>
      <c r="B48" s="43">
        <v>1023</v>
      </c>
      <c r="C48" s="44"/>
      <c r="D48" s="44" t="s">
        <v>120</v>
      </c>
      <c r="E48" s="44" t="s">
        <v>5</v>
      </c>
      <c r="F48" s="44" t="s">
        <v>144</v>
      </c>
      <c r="G48" s="44" t="s">
        <v>14</v>
      </c>
      <c r="H48" s="70">
        <v>1200</v>
      </c>
      <c r="I48" s="68">
        <v>1440</v>
      </c>
      <c r="J48" s="69">
        <v>0</v>
      </c>
      <c r="K48" s="112">
        <f t="shared" si="0"/>
        <v>1440</v>
      </c>
      <c r="L48" s="155" t="s">
        <v>263</v>
      </c>
    </row>
    <row r="49" spans="1:12" s="77" customFormat="1" x14ac:dyDescent="0.35">
      <c r="A49" s="120" t="s">
        <v>154</v>
      </c>
      <c r="B49" s="43">
        <v>1019</v>
      </c>
      <c r="C49" s="44"/>
      <c r="D49" s="44" t="s">
        <v>119</v>
      </c>
      <c r="E49" s="44" t="s">
        <v>90</v>
      </c>
      <c r="F49" s="44" t="s">
        <v>144</v>
      </c>
      <c r="G49" s="44" t="s">
        <v>14</v>
      </c>
      <c r="H49" s="68">
        <v>1200</v>
      </c>
      <c r="I49" s="68">
        <v>1440</v>
      </c>
      <c r="J49" s="69">
        <v>0</v>
      </c>
      <c r="K49" s="112">
        <f t="shared" si="0"/>
        <v>1440</v>
      </c>
      <c r="L49" s="155" t="s">
        <v>263</v>
      </c>
    </row>
    <row r="50" spans="1:12" s="77" customFormat="1" x14ac:dyDescent="0.35">
      <c r="A50" s="120" t="s">
        <v>169</v>
      </c>
      <c r="B50" s="43">
        <v>1022</v>
      </c>
      <c r="C50" s="44"/>
      <c r="D50" s="44" t="s">
        <v>119</v>
      </c>
      <c r="E50" s="44" t="s">
        <v>225</v>
      </c>
      <c r="F50" s="44" t="s">
        <v>144</v>
      </c>
      <c r="G50" s="44" t="s">
        <v>14</v>
      </c>
      <c r="H50" s="70">
        <v>1200</v>
      </c>
      <c r="I50" s="68">
        <v>1440</v>
      </c>
      <c r="J50" s="69">
        <v>0</v>
      </c>
      <c r="K50" s="112">
        <f t="shared" si="0"/>
        <v>1440</v>
      </c>
      <c r="L50" s="155" t="s">
        <v>263</v>
      </c>
    </row>
    <row r="51" spans="1:12" s="77" customFormat="1" x14ac:dyDescent="0.35">
      <c r="A51" s="120" t="s">
        <v>149</v>
      </c>
      <c r="B51" s="43">
        <v>1016</v>
      </c>
      <c r="C51" s="44"/>
      <c r="D51" s="44" t="s">
        <v>119</v>
      </c>
      <c r="E51" s="44" t="s">
        <v>9</v>
      </c>
      <c r="F51" s="44" t="s">
        <v>144</v>
      </c>
      <c r="G51" s="44" t="s">
        <v>14</v>
      </c>
      <c r="H51" s="68">
        <v>1200</v>
      </c>
      <c r="I51" s="68">
        <v>1440</v>
      </c>
      <c r="J51" s="69">
        <v>0</v>
      </c>
      <c r="K51" s="112">
        <f t="shared" si="0"/>
        <v>1440</v>
      </c>
      <c r="L51" s="155" t="s">
        <v>263</v>
      </c>
    </row>
    <row r="52" spans="1:12" s="77" customFormat="1" x14ac:dyDescent="0.35">
      <c r="A52" s="120" t="s">
        <v>276</v>
      </c>
      <c r="B52" s="43">
        <v>1027</v>
      </c>
      <c r="C52" s="44"/>
      <c r="D52" s="44" t="s">
        <v>119</v>
      </c>
      <c r="E52" s="44" t="s">
        <v>225</v>
      </c>
      <c r="F52" s="44" t="s">
        <v>144</v>
      </c>
      <c r="G52" s="44" t="s">
        <v>14</v>
      </c>
      <c r="H52" s="68">
        <v>1200</v>
      </c>
      <c r="I52" s="68">
        <v>816</v>
      </c>
      <c r="J52" s="69">
        <v>0</v>
      </c>
      <c r="K52" s="112">
        <f>I52-J52</f>
        <v>816</v>
      </c>
      <c r="L52" s="155" t="s">
        <v>263</v>
      </c>
    </row>
    <row r="53" spans="1:12" s="78" customFormat="1" x14ac:dyDescent="0.35">
      <c r="A53" s="122" t="s">
        <v>70</v>
      </c>
      <c r="B53" s="46">
        <v>2081</v>
      </c>
      <c r="C53" s="47"/>
      <c r="D53" s="47" t="s">
        <v>42</v>
      </c>
      <c r="E53" s="47" t="s">
        <v>124</v>
      </c>
      <c r="F53" s="47" t="s">
        <v>126</v>
      </c>
      <c r="G53" s="47" t="s">
        <v>6</v>
      </c>
      <c r="H53" s="71">
        <v>6525.15</v>
      </c>
      <c r="I53" s="71">
        <v>6525.15</v>
      </c>
      <c r="J53" s="71">
        <v>0</v>
      </c>
      <c r="K53" s="113">
        <f t="shared" si="0"/>
        <v>6525.15</v>
      </c>
      <c r="L53" s="156" t="s">
        <v>184</v>
      </c>
    </row>
    <row r="54" spans="1:12" s="78" customFormat="1" x14ac:dyDescent="0.35">
      <c r="A54" s="122" t="s">
        <v>262</v>
      </c>
      <c r="B54" s="46">
        <v>2112</v>
      </c>
      <c r="C54" s="47"/>
      <c r="D54" s="47" t="s">
        <v>42</v>
      </c>
      <c r="E54" s="47" t="s">
        <v>124</v>
      </c>
      <c r="F54" s="47" t="s">
        <v>71</v>
      </c>
      <c r="G54" s="47" t="s">
        <v>6</v>
      </c>
      <c r="H54" s="71">
        <v>5263.64</v>
      </c>
      <c r="I54" s="71">
        <v>4561.82</v>
      </c>
      <c r="J54" s="71">
        <v>0</v>
      </c>
      <c r="K54" s="113">
        <f>I54-J54</f>
        <v>4561.82</v>
      </c>
      <c r="L54" s="156" t="s">
        <v>184</v>
      </c>
    </row>
    <row r="55" spans="1:12" s="78" customFormat="1" x14ac:dyDescent="0.35">
      <c r="A55" s="122" t="s">
        <v>262</v>
      </c>
      <c r="B55" s="46">
        <v>2112</v>
      </c>
      <c r="C55" s="47"/>
      <c r="D55" s="47" t="s">
        <v>42</v>
      </c>
      <c r="E55" s="47" t="s">
        <v>124</v>
      </c>
      <c r="F55" s="47" t="s">
        <v>71</v>
      </c>
      <c r="G55" s="47" t="s">
        <v>6</v>
      </c>
      <c r="H55" s="71">
        <v>1100</v>
      </c>
      <c r="I55" s="71">
        <v>953.33</v>
      </c>
      <c r="J55" s="71">
        <v>0</v>
      </c>
      <c r="K55" s="113">
        <f>I55-J55</f>
        <v>953.33</v>
      </c>
      <c r="L55" s="156" t="s">
        <v>183</v>
      </c>
    </row>
    <row r="56" spans="1:12" s="78" customFormat="1" x14ac:dyDescent="0.35">
      <c r="A56" s="122" t="s">
        <v>125</v>
      </c>
      <c r="B56" s="46">
        <v>2079</v>
      </c>
      <c r="C56" s="47"/>
      <c r="D56" s="47" t="s">
        <v>42</v>
      </c>
      <c r="E56" s="47" t="s">
        <v>124</v>
      </c>
      <c r="F56" s="47" t="s">
        <v>71</v>
      </c>
      <c r="G56" s="47" t="s">
        <v>6</v>
      </c>
      <c r="H56" s="71">
        <v>5263.64</v>
      </c>
      <c r="I56" s="71">
        <v>5263.64</v>
      </c>
      <c r="J56" s="71">
        <v>0</v>
      </c>
      <c r="K56" s="113">
        <f t="shared" si="0"/>
        <v>5263.64</v>
      </c>
      <c r="L56" s="156" t="s">
        <v>184</v>
      </c>
    </row>
    <row r="57" spans="1:12" s="78" customFormat="1" x14ac:dyDescent="0.35">
      <c r="A57" s="122" t="s">
        <v>125</v>
      </c>
      <c r="B57" s="46">
        <v>2079</v>
      </c>
      <c r="C57" s="47"/>
      <c r="D57" s="47" t="s">
        <v>42</v>
      </c>
      <c r="E57" s="47" t="s">
        <v>124</v>
      </c>
      <c r="F57" s="47" t="s">
        <v>71</v>
      </c>
      <c r="G57" s="47" t="s">
        <v>6</v>
      </c>
      <c r="H57" s="71">
        <v>1100</v>
      </c>
      <c r="I57" s="71">
        <v>1100</v>
      </c>
      <c r="J57" s="71">
        <v>0</v>
      </c>
      <c r="K57" s="113">
        <f t="shared" si="0"/>
        <v>1100</v>
      </c>
      <c r="L57" s="156" t="s">
        <v>183</v>
      </c>
    </row>
    <row r="58" spans="1:12" s="78" customFormat="1" x14ac:dyDescent="0.35">
      <c r="A58" s="122" t="s">
        <v>191</v>
      </c>
      <c r="B58" s="46">
        <v>2106</v>
      </c>
      <c r="C58" s="48"/>
      <c r="D58" s="47" t="s">
        <v>42</v>
      </c>
      <c r="E58" s="47" t="s">
        <v>172</v>
      </c>
      <c r="F58" s="47" t="s">
        <v>42</v>
      </c>
      <c r="G58" s="47" t="s">
        <v>6</v>
      </c>
      <c r="H58" s="72">
        <v>3666.67</v>
      </c>
      <c r="I58" s="72">
        <v>3666.67</v>
      </c>
      <c r="J58" s="71">
        <v>0</v>
      </c>
      <c r="K58" s="113">
        <f t="shared" si="0"/>
        <v>3666.67</v>
      </c>
      <c r="L58" s="157" t="s">
        <v>181</v>
      </c>
    </row>
    <row r="59" spans="1:12" s="78" customFormat="1" x14ac:dyDescent="0.35">
      <c r="A59" s="122" t="s">
        <v>192</v>
      </c>
      <c r="B59" s="46">
        <v>2107</v>
      </c>
      <c r="C59" s="48"/>
      <c r="D59" s="47" t="s">
        <v>42</v>
      </c>
      <c r="E59" s="47" t="s">
        <v>172</v>
      </c>
      <c r="F59" s="47" t="s">
        <v>42</v>
      </c>
      <c r="G59" s="47" t="s">
        <v>6</v>
      </c>
      <c r="H59" s="72">
        <v>2625</v>
      </c>
      <c r="I59" s="72">
        <v>2625</v>
      </c>
      <c r="J59" s="71">
        <v>0</v>
      </c>
      <c r="K59" s="113">
        <f t="shared" si="0"/>
        <v>2625</v>
      </c>
      <c r="L59" s="157" t="s">
        <v>181</v>
      </c>
    </row>
    <row r="60" spans="1:12" s="78" customFormat="1" x14ac:dyDescent="0.35">
      <c r="A60" s="122" t="s">
        <v>193</v>
      </c>
      <c r="B60" s="46">
        <v>2108</v>
      </c>
      <c r="C60" s="48"/>
      <c r="D60" s="47" t="s">
        <v>42</v>
      </c>
      <c r="E60" s="47" t="s">
        <v>172</v>
      </c>
      <c r="F60" s="47" t="s">
        <v>42</v>
      </c>
      <c r="G60" s="47" t="s">
        <v>6</v>
      </c>
      <c r="H60" s="72">
        <v>2625</v>
      </c>
      <c r="I60" s="72">
        <v>2625</v>
      </c>
      <c r="J60" s="71">
        <v>0</v>
      </c>
      <c r="K60" s="113">
        <f t="shared" si="0"/>
        <v>2625</v>
      </c>
      <c r="L60" s="157" t="s">
        <v>181</v>
      </c>
    </row>
    <row r="61" spans="1:12" s="78" customFormat="1" x14ac:dyDescent="0.35">
      <c r="A61" s="122" t="s">
        <v>140</v>
      </c>
      <c r="B61" s="46">
        <v>2091</v>
      </c>
      <c r="C61" s="47"/>
      <c r="D61" s="47" t="s">
        <v>42</v>
      </c>
      <c r="E61" s="47" t="s">
        <v>141</v>
      </c>
      <c r="F61" s="47" t="s">
        <v>42</v>
      </c>
      <c r="G61" s="47" t="s">
        <v>6</v>
      </c>
      <c r="H61" s="71">
        <v>5500</v>
      </c>
      <c r="I61" s="71">
        <v>5500</v>
      </c>
      <c r="J61" s="71">
        <v>0</v>
      </c>
      <c r="K61" s="113">
        <f t="shared" si="0"/>
        <v>5500</v>
      </c>
      <c r="L61" s="156" t="s">
        <v>176</v>
      </c>
    </row>
    <row r="62" spans="1:12" s="78" customFormat="1" x14ac:dyDescent="0.35">
      <c r="A62" s="122" t="s">
        <v>178</v>
      </c>
      <c r="B62" s="46">
        <v>2104</v>
      </c>
      <c r="C62" s="48"/>
      <c r="D62" s="47" t="s">
        <v>42</v>
      </c>
      <c r="E62" s="47" t="s">
        <v>172</v>
      </c>
      <c r="F62" s="47" t="s">
        <v>42</v>
      </c>
      <c r="G62" s="47" t="s">
        <v>6</v>
      </c>
      <c r="H62" s="72">
        <v>7750</v>
      </c>
      <c r="I62" s="72">
        <v>7750</v>
      </c>
      <c r="J62" s="71">
        <v>0</v>
      </c>
      <c r="K62" s="113">
        <f t="shared" si="0"/>
        <v>7750</v>
      </c>
      <c r="L62" s="157" t="s">
        <v>181</v>
      </c>
    </row>
    <row r="63" spans="1:12" s="78" customFormat="1" x14ac:dyDescent="0.35">
      <c r="A63" s="122" t="s">
        <v>168</v>
      </c>
      <c r="B63" s="46">
        <v>2100</v>
      </c>
      <c r="C63" s="48"/>
      <c r="D63" s="47" t="s">
        <v>42</v>
      </c>
      <c r="E63" s="47" t="s">
        <v>124</v>
      </c>
      <c r="F63" s="47" t="s">
        <v>144</v>
      </c>
      <c r="G63" s="47" t="s">
        <v>6</v>
      </c>
      <c r="H63" s="71">
        <v>1226</v>
      </c>
      <c r="I63" s="71">
        <v>1226</v>
      </c>
      <c r="J63" s="71">
        <v>0</v>
      </c>
      <c r="K63" s="113">
        <f t="shared" si="0"/>
        <v>1226</v>
      </c>
      <c r="L63" s="156" t="s">
        <v>184</v>
      </c>
    </row>
    <row r="64" spans="1:12" s="78" customFormat="1" x14ac:dyDescent="0.35">
      <c r="A64" s="122" t="s">
        <v>142</v>
      </c>
      <c r="B64" s="46">
        <v>2090</v>
      </c>
      <c r="C64" s="47"/>
      <c r="D64" s="47" t="s">
        <v>42</v>
      </c>
      <c r="E64" s="47" t="s">
        <v>124</v>
      </c>
      <c r="F64" s="47" t="s">
        <v>71</v>
      </c>
      <c r="G64" s="47" t="s">
        <v>6</v>
      </c>
      <c r="H64" s="71">
        <v>5263.64</v>
      </c>
      <c r="I64" s="71">
        <v>5263.64</v>
      </c>
      <c r="J64" s="71">
        <v>0</v>
      </c>
      <c r="K64" s="113">
        <f t="shared" si="0"/>
        <v>5263.64</v>
      </c>
      <c r="L64" s="156" t="s">
        <v>184</v>
      </c>
    </row>
    <row r="65" spans="1:12" s="78" customFormat="1" x14ac:dyDescent="0.35">
      <c r="A65" s="122" t="s">
        <v>142</v>
      </c>
      <c r="B65" s="46">
        <v>2090</v>
      </c>
      <c r="C65" s="47"/>
      <c r="D65" s="47" t="s">
        <v>42</v>
      </c>
      <c r="E65" s="47" t="s">
        <v>124</v>
      </c>
      <c r="F65" s="47" t="s">
        <v>71</v>
      </c>
      <c r="G65" s="47" t="s">
        <v>6</v>
      </c>
      <c r="H65" s="71">
        <v>1100</v>
      </c>
      <c r="I65" s="71">
        <v>1100</v>
      </c>
      <c r="J65" s="71">
        <v>0</v>
      </c>
      <c r="K65" s="113">
        <f t="shared" ref="K65:K86" si="1">I65-J65</f>
        <v>1100</v>
      </c>
      <c r="L65" s="156" t="s">
        <v>183</v>
      </c>
    </row>
    <row r="66" spans="1:12" s="78" customFormat="1" x14ac:dyDescent="0.35">
      <c r="A66" s="122" t="s">
        <v>39</v>
      </c>
      <c r="B66" s="46">
        <v>2002</v>
      </c>
      <c r="C66" s="47"/>
      <c r="D66" s="47" t="s">
        <v>42</v>
      </c>
      <c r="E66" s="47" t="s">
        <v>87</v>
      </c>
      <c r="F66" s="47" t="s">
        <v>42</v>
      </c>
      <c r="G66" s="47" t="s">
        <v>6</v>
      </c>
      <c r="H66" s="71">
        <v>4200</v>
      </c>
      <c r="I66" s="71">
        <v>4200</v>
      </c>
      <c r="J66" s="71">
        <v>0</v>
      </c>
      <c r="K66" s="113">
        <f t="shared" si="1"/>
        <v>4200</v>
      </c>
      <c r="L66" s="156" t="s">
        <v>176</v>
      </c>
    </row>
    <row r="67" spans="1:12" s="78" customFormat="1" x14ac:dyDescent="0.35">
      <c r="A67" s="122" t="s">
        <v>133</v>
      </c>
      <c r="B67" s="46">
        <v>2088</v>
      </c>
      <c r="C67" s="47"/>
      <c r="D67" s="47" t="s">
        <v>42</v>
      </c>
      <c r="E67" s="47" t="s">
        <v>124</v>
      </c>
      <c r="F67" s="47" t="s">
        <v>134</v>
      </c>
      <c r="G67" s="47" t="s">
        <v>6</v>
      </c>
      <c r="H67" s="71">
        <v>6500</v>
      </c>
      <c r="I67" s="71">
        <v>6500</v>
      </c>
      <c r="J67" s="71">
        <v>0</v>
      </c>
      <c r="K67" s="113">
        <f t="shared" si="1"/>
        <v>6500</v>
      </c>
      <c r="L67" s="156" t="s">
        <v>183</v>
      </c>
    </row>
    <row r="68" spans="1:12" s="78" customFormat="1" x14ac:dyDescent="0.35">
      <c r="A68" s="122" t="s">
        <v>130</v>
      </c>
      <c r="B68" s="46">
        <v>2085</v>
      </c>
      <c r="C68" s="47"/>
      <c r="D68" s="47" t="s">
        <v>42</v>
      </c>
      <c r="E68" s="47" t="s">
        <v>124</v>
      </c>
      <c r="F68" s="47" t="s">
        <v>71</v>
      </c>
      <c r="G68" s="47" t="s">
        <v>6</v>
      </c>
      <c r="H68" s="71">
        <v>5263.64</v>
      </c>
      <c r="I68" s="71">
        <v>5263.64</v>
      </c>
      <c r="J68" s="71">
        <v>0</v>
      </c>
      <c r="K68" s="113">
        <f t="shared" si="1"/>
        <v>5263.64</v>
      </c>
      <c r="L68" s="156" t="s">
        <v>184</v>
      </c>
    </row>
    <row r="69" spans="1:12" s="78" customFormat="1" x14ac:dyDescent="0.35">
      <c r="A69" s="122" t="s">
        <v>130</v>
      </c>
      <c r="B69" s="46">
        <v>2085</v>
      </c>
      <c r="C69" s="47"/>
      <c r="D69" s="47" t="s">
        <v>42</v>
      </c>
      <c r="E69" s="47" t="s">
        <v>124</v>
      </c>
      <c r="F69" s="47" t="s">
        <v>71</v>
      </c>
      <c r="G69" s="47" t="s">
        <v>6</v>
      </c>
      <c r="H69" s="71">
        <v>1100</v>
      </c>
      <c r="I69" s="71">
        <v>1100</v>
      </c>
      <c r="J69" s="71">
        <v>0</v>
      </c>
      <c r="K69" s="113">
        <f t="shared" si="1"/>
        <v>1100</v>
      </c>
      <c r="L69" s="156" t="s">
        <v>183</v>
      </c>
    </row>
    <row r="70" spans="1:12" s="78" customFormat="1" x14ac:dyDescent="0.35">
      <c r="A70" s="122" t="s">
        <v>194</v>
      </c>
      <c r="B70" s="46">
        <v>2109</v>
      </c>
      <c r="C70" s="48"/>
      <c r="D70" s="47" t="s">
        <v>42</v>
      </c>
      <c r="E70" s="47" t="s">
        <v>172</v>
      </c>
      <c r="F70" s="47" t="s">
        <v>42</v>
      </c>
      <c r="G70" s="47" t="s">
        <v>6</v>
      </c>
      <c r="H70" s="72">
        <v>2625</v>
      </c>
      <c r="I70" s="72">
        <v>2625</v>
      </c>
      <c r="J70" s="71">
        <v>0</v>
      </c>
      <c r="K70" s="113">
        <f t="shared" si="1"/>
        <v>2625</v>
      </c>
      <c r="L70" s="157" t="s">
        <v>181</v>
      </c>
    </row>
    <row r="71" spans="1:12" s="78" customFormat="1" x14ac:dyDescent="0.35">
      <c r="A71" s="122" t="s">
        <v>131</v>
      </c>
      <c r="B71" s="46">
        <v>2086</v>
      </c>
      <c r="C71" s="47"/>
      <c r="D71" s="47" t="s">
        <v>42</v>
      </c>
      <c r="E71" s="47" t="s">
        <v>124</v>
      </c>
      <c r="F71" s="47" t="s">
        <v>71</v>
      </c>
      <c r="G71" s="47" t="s">
        <v>6</v>
      </c>
      <c r="H71" s="71">
        <v>5263.64</v>
      </c>
      <c r="I71" s="71">
        <v>5263.64</v>
      </c>
      <c r="J71" s="71">
        <v>0</v>
      </c>
      <c r="K71" s="113">
        <f t="shared" si="1"/>
        <v>5263.64</v>
      </c>
      <c r="L71" s="156" t="s">
        <v>184</v>
      </c>
    </row>
    <row r="72" spans="1:12" s="78" customFormat="1" x14ac:dyDescent="0.35">
      <c r="A72" s="122" t="s">
        <v>131</v>
      </c>
      <c r="B72" s="46">
        <v>2086</v>
      </c>
      <c r="C72" s="47"/>
      <c r="D72" s="47" t="s">
        <v>42</v>
      </c>
      <c r="E72" s="47" t="s">
        <v>124</v>
      </c>
      <c r="F72" s="47" t="s">
        <v>71</v>
      </c>
      <c r="G72" s="47" t="s">
        <v>6</v>
      </c>
      <c r="H72" s="71">
        <v>1100</v>
      </c>
      <c r="I72" s="71">
        <v>1100</v>
      </c>
      <c r="J72" s="71">
        <v>0</v>
      </c>
      <c r="K72" s="113">
        <f t="shared" si="1"/>
        <v>1100</v>
      </c>
      <c r="L72" s="156" t="s">
        <v>183</v>
      </c>
    </row>
    <row r="73" spans="1:12" s="78" customFormat="1" x14ac:dyDescent="0.35">
      <c r="A73" s="106" t="s">
        <v>261</v>
      </c>
      <c r="B73" s="31">
        <v>2111</v>
      </c>
      <c r="C73" s="27"/>
      <c r="D73" s="47" t="s">
        <v>42</v>
      </c>
      <c r="E73" s="26" t="s">
        <v>124</v>
      </c>
      <c r="F73" s="26" t="s">
        <v>71</v>
      </c>
      <c r="G73" s="26" t="s">
        <v>6</v>
      </c>
      <c r="H73" s="141">
        <v>5263.64</v>
      </c>
      <c r="I73" s="141">
        <v>5263.64</v>
      </c>
      <c r="J73" s="141">
        <v>0</v>
      </c>
      <c r="K73" s="142">
        <f t="shared" si="1"/>
        <v>5263.64</v>
      </c>
      <c r="L73" s="156" t="s">
        <v>184</v>
      </c>
    </row>
    <row r="74" spans="1:12" s="78" customFormat="1" x14ac:dyDescent="0.35">
      <c r="A74" s="106" t="s">
        <v>261</v>
      </c>
      <c r="B74" s="31">
        <v>2111</v>
      </c>
      <c r="C74" s="27"/>
      <c r="D74" s="47" t="s">
        <v>42</v>
      </c>
      <c r="E74" s="26" t="s">
        <v>124</v>
      </c>
      <c r="F74" s="26" t="s">
        <v>71</v>
      </c>
      <c r="G74" s="26" t="s">
        <v>6</v>
      </c>
      <c r="H74" s="141">
        <v>1100</v>
      </c>
      <c r="I74" s="71">
        <v>1100</v>
      </c>
      <c r="J74" s="141">
        <v>0</v>
      </c>
      <c r="K74" s="142">
        <f t="shared" si="1"/>
        <v>1100</v>
      </c>
      <c r="L74" s="156" t="s">
        <v>183</v>
      </c>
    </row>
    <row r="75" spans="1:12" s="78" customFormat="1" x14ac:dyDescent="0.35">
      <c r="A75" s="122" t="s">
        <v>40</v>
      </c>
      <c r="B75" s="46">
        <v>2003</v>
      </c>
      <c r="C75" s="47"/>
      <c r="D75" s="47" t="s">
        <v>42</v>
      </c>
      <c r="E75" s="47" t="s">
        <v>137</v>
      </c>
      <c r="F75" s="47" t="s">
        <v>42</v>
      </c>
      <c r="G75" s="47" t="s">
        <v>6</v>
      </c>
      <c r="H75" s="71">
        <v>4200</v>
      </c>
      <c r="I75" s="71">
        <v>4200</v>
      </c>
      <c r="J75" s="71">
        <v>0</v>
      </c>
      <c r="K75" s="113">
        <f t="shared" si="1"/>
        <v>4200</v>
      </c>
      <c r="L75" s="156" t="s">
        <v>176</v>
      </c>
    </row>
    <row r="76" spans="1:12" s="78" customFormat="1" x14ac:dyDescent="0.35">
      <c r="A76" s="122" t="s">
        <v>195</v>
      </c>
      <c r="B76" s="46">
        <v>2110</v>
      </c>
      <c r="C76" s="48"/>
      <c r="D76" s="47" t="s">
        <v>42</v>
      </c>
      <c r="E76" s="47" t="s">
        <v>172</v>
      </c>
      <c r="F76" s="47" t="s">
        <v>42</v>
      </c>
      <c r="G76" s="47" t="s">
        <v>6</v>
      </c>
      <c r="H76" s="72">
        <v>5500</v>
      </c>
      <c r="I76" s="72">
        <v>5500</v>
      </c>
      <c r="J76" s="71">
        <v>0</v>
      </c>
      <c r="K76" s="113">
        <f t="shared" si="1"/>
        <v>5500</v>
      </c>
      <c r="L76" s="157" t="s">
        <v>181</v>
      </c>
    </row>
    <row r="77" spans="1:12" s="78" customFormat="1" x14ac:dyDescent="0.35">
      <c r="A77" s="122" t="s">
        <v>132</v>
      </c>
      <c r="B77" s="46">
        <v>2087</v>
      </c>
      <c r="C77" s="47"/>
      <c r="D77" s="47" t="s">
        <v>42</v>
      </c>
      <c r="E77" s="47" t="s">
        <v>124</v>
      </c>
      <c r="F77" s="47" t="s">
        <v>71</v>
      </c>
      <c r="G77" s="47" t="s">
        <v>6</v>
      </c>
      <c r="H77" s="71">
        <v>5263.64</v>
      </c>
      <c r="I77" s="71">
        <v>5263.64</v>
      </c>
      <c r="J77" s="71">
        <v>0</v>
      </c>
      <c r="K77" s="113">
        <f t="shared" si="1"/>
        <v>5263.64</v>
      </c>
      <c r="L77" s="156" t="s">
        <v>184</v>
      </c>
    </row>
    <row r="78" spans="1:12" s="78" customFormat="1" x14ac:dyDescent="0.35">
      <c r="A78" s="122" t="s">
        <v>132</v>
      </c>
      <c r="B78" s="46">
        <v>2087</v>
      </c>
      <c r="C78" s="47"/>
      <c r="D78" s="47" t="s">
        <v>42</v>
      </c>
      <c r="E78" s="47" t="s">
        <v>124</v>
      </c>
      <c r="F78" s="47" t="s">
        <v>71</v>
      </c>
      <c r="G78" s="47" t="s">
        <v>6</v>
      </c>
      <c r="H78" s="71">
        <v>1100</v>
      </c>
      <c r="I78" s="71">
        <v>1100</v>
      </c>
      <c r="J78" s="71">
        <v>0</v>
      </c>
      <c r="K78" s="113">
        <f t="shared" si="1"/>
        <v>1100</v>
      </c>
      <c r="L78" s="156" t="s">
        <v>183</v>
      </c>
    </row>
    <row r="79" spans="1:12" s="78" customFormat="1" x14ac:dyDescent="0.35">
      <c r="A79" s="122" t="s">
        <v>129</v>
      </c>
      <c r="B79" s="46">
        <v>2084</v>
      </c>
      <c r="C79" s="47"/>
      <c r="D79" s="47" t="s">
        <v>42</v>
      </c>
      <c r="E79" s="47" t="s">
        <v>124</v>
      </c>
      <c r="F79" s="47" t="s">
        <v>71</v>
      </c>
      <c r="G79" s="47" t="s">
        <v>6</v>
      </c>
      <c r="H79" s="71">
        <v>5263.64</v>
      </c>
      <c r="I79" s="71">
        <v>5263.64</v>
      </c>
      <c r="J79" s="71">
        <v>0</v>
      </c>
      <c r="K79" s="113">
        <f t="shared" si="1"/>
        <v>5263.64</v>
      </c>
      <c r="L79" s="156" t="s">
        <v>184</v>
      </c>
    </row>
    <row r="80" spans="1:12" s="78" customFormat="1" x14ac:dyDescent="0.35">
      <c r="A80" s="122" t="s">
        <v>129</v>
      </c>
      <c r="B80" s="46">
        <v>2084</v>
      </c>
      <c r="C80" s="47"/>
      <c r="D80" s="47" t="s">
        <v>42</v>
      </c>
      <c r="E80" s="47" t="s">
        <v>124</v>
      </c>
      <c r="F80" s="47" t="s">
        <v>71</v>
      </c>
      <c r="G80" s="47" t="s">
        <v>6</v>
      </c>
      <c r="H80" s="71">
        <v>1100</v>
      </c>
      <c r="I80" s="71">
        <v>1100</v>
      </c>
      <c r="J80" s="71">
        <v>0</v>
      </c>
      <c r="K80" s="113">
        <f t="shared" si="1"/>
        <v>1100</v>
      </c>
      <c r="L80" s="156" t="s">
        <v>183</v>
      </c>
    </row>
    <row r="81" spans="1:12" s="78" customFormat="1" x14ac:dyDescent="0.35">
      <c r="A81" s="122" t="s">
        <v>127</v>
      </c>
      <c r="B81" s="46">
        <v>2082</v>
      </c>
      <c r="C81" s="47"/>
      <c r="D81" s="47" t="s">
        <v>42</v>
      </c>
      <c r="E81" s="47" t="s">
        <v>124</v>
      </c>
      <c r="F81" s="47" t="s">
        <v>71</v>
      </c>
      <c r="G81" s="47" t="s">
        <v>6</v>
      </c>
      <c r="H81" s="71">
        <v>5263.64</v>
      </c>
      <c r="I81" s="71">
        <v>5263.64</v>
      </c>
      <c r="J81" s="71">
        <v>0</v>
      </c>
      <c r="K81" s="113">
        <f>I81-J81</f>
        <v>5263.64</v>
      </c>
      <c r="L81" s="156" t="s">
        <v>184</v>
      </c>
    </row>
    <row r="82" spans="1:12" s="78" customFormat="1" x14ac:dyDescent="0.35">
      <c r="A82" s="122" t="s">
        <v>127</v>
      </c>
      <c r="B82" s="46">
        <v>2082</v>
      </c>
      <c r="C82" s="47"/>
      <c r="D82" s="47" t="s">
        <v>42</v>
      </c>
      <c r="E82" s="47" t="s">
        <v>124</v>
      </c>
      <c r="F82" s="47" t="s">
        <v>71</v>
      </c>
      <c r="G82" s="47" t="s">
        <v>6</v>
      </c>
      <c r="H82" s="71">
        <v>1100</v>
      </c>
      <c r="I82" s="71">
        <v>1100</v>
      </c>
      <c r="J82" s="71">
        <v>0</v>
      </c>
      <c r="K82" s="113">
        <f>I82-J82</f>
        <v>1100</v>
      </c>
      <c r="L82" s="156" t="s">
        <v>183</v>
      </c>
    </row>
    <row r="83" spans="1:12" s="78" customFormat="1" x14ac:dyDescent="0.35">
      <c r="A83" s="122" t="s">
        <v>251</v>
      </c>
      <c r="B83" s="46">
        <v>2097</v>
      </c>
      <c r="C83" s="47"/>
      <c r="D83" s="47" t="s">
        <v>42</v>
      </c>
      <c r="E83" s="47" t="s">
        <v>165</v>
      </c>
      <c r="F83" s="47" t="s">
        <v>42</v>
      </c>
      <c r="G83" s="47" t="s">
        <v>6</v>
      </c>
      <c r="H83" s="71">
        <v>500</v>
      </c>
      <c r="I83" s="113">
        <v>500</v>
      </c>
      <c r="J83" s="71">
        <v>0</v>
      </c>
      <c r="K83" s="113">
        <f t="shared" si="1"/>
        <v>500</v>
      </c>
      <c r="L83" s="156" t="s">
        <v>175</v>
      </c>
    </row>
    <row r="84" spans="1:12" s="78" customFormat="1" x14ac:dyDescent="0.35">
      <c r="A84" s="122" t="s">
        <v>41</v>
      </c>
      <c r="B84" s="46">
        <v>2080</v>
      </c>
      <c r="C84" s="47"/>
      <c r="D84" s="47" t="s">
        <v>42</v>
      </c>
      <c r="E84" s="47" t="s">
        <v>124</v>
      </c>
      <c r="F84" s="47" t="s">
        <v>71</v>
      </c>
      <c r="G84" s="47" t="s">
        <v>6</v>
      </c>
      <c r="H84" s="71">
        <v>5263.64</v>
      </c>
      <c r="I84" s="71">
        <v>5263.64</v>
      </c>
      <c r="J84" s="71">
        <v>0</v>
      </c>
      <c r="K84" s="113">
        <f>I84-J84</f>
        <v>5263.64</v>
      </c>
      <c r="L84" s="156" t="s">
        <v>184</v>
      </c>
    </row>
    <row r="85" spans="1:12" s="78" customFormat="1" x14ac:dyDescent="0.35">
      <c r="A85" s="122" t="s">
        <v>41</v>
      </c>
      <c r="B85" s="46">
        <v>2080</v>
      </c>
      <c r="C85" s="47"/>
      <c r="D85" s="47" t="s">
        <v>42</v>
      </c>
      <c r="E85" s="47" t="s">
        <v>124</v>
      </c>
      <c r="F85" s="47" t="s">
        <v>71</v>
      </c>
      <c r="G85" s="47" t="s">
        <v>6</v>
      </c>
      <c r="H85" s="71">
        <v>1100</v>
      </c>
      <c r="I85" s="71">
        <v>1100</v>
      </c>
      <c r="J85" s="71">
        <v>0</v>
      </c>
      <c r="K85" s="113">
        <f>I85-J85</f>
        <v>1100</v>
      </c>
      <c r="L85" s="156" t="s">
        <v>183</v>
      </c>
    </row>
    <row r="86" spans="1:12" s="78" customFormat="1" x14ac:dyDescent="0.35">
      <c r="A86" s="122" t="s">
        <v>159</v>
      </c>
      <c r="B86" s="46">
        <v>2094</v>
      </c>
      <c r="C86" s="47"/>
      <c r="D86" s="47" t="s">
        <v>42</v>
      </c>
      <c r="E86" s="47" t="s">
        <v>165</v>
      </c>
      <c r="F86" s="47" t="s">
        <v>42</v>
      </c>
      <c r="G86" s="47" t="s">
        <v>6</v>
      </c>
      <c r="H86" s="71">
        <v>500</v>
      </c>
      <c r="I86" s="113">
        <v>500</v>
      </c>
      <c r="J86" s="71">
        <v>0</v>
      </c>
      <c r="K86" s="113">
        <f t="shared" si="1"/>
        <v>500</v>
      </c>
      <c r="L86" s="156" t="s">
        <v>175</v>
      </c>
    </row>
    <row r="87" spans="1:12" s="82" customFormat="1" x14ac:dyDescent="0.35">
      <c r="A87" s="79"/>
      <c r="B87" s="80"/>
      <c r="C87" s="80" t="s">
        <v>102</v>
      </c>
      <c r="D87" s="80"/>
      <c r="E87" s="80"/>
      <c r="F87" s="80"/>
      <c r="G87" s="80"/>
      <c r="H87" s="81"/>
      <c r="I87" s="81"/>
      <c r="J87" s="168"/>
      <c r="K87" s="168"/>
      <c r="L87" s="158"/>
    </row>
    <row r="88" spans="1:12" x14ac:dyDescent="0.35">
      <c r="J88" s="71"/>
      <c r="K88" s="71"/>
    </row>
    <row r="89" spans="1:12" x14ac:dyDescent="0.35">
      <c r="K89" s="114"/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48ADE-CAC1-4A71-8545-9AA7154CB289}">
  <dimension ref="A1:L68"/>
  <sheetViews>
    <sheetView zoomScale="117" zoomScaleNormal="117" workbookViewId="0">
      <pane xSplit="2" topLeftCell="C1" activePane="topRight" state="frozen"/>
      <selection pane="topRight" activeCell="F60" sqref="F60"/>
    </sheetView>
  </sheetViews>
  <sheetFormatPr defaultColWidth="8.7265625" defaultRowHeight="12" x14ac:dyDescent="0.3"/>
  <cols>
    <col min="1" max="1" width="24" style="230" bestFit="1" customWidth="1"/>
    <col min="2" max="2" width="6.54296875" style="203" customWidth="1"/>
    <col min="3" max="3" width="7.81640625" style="203" customWidth="1"/>
    <col min="4" max="4" width="9.1796875" style="230" customWidth="1"/>
    <col min="5" max="5" width="11.26953125" style="230" customWidth="1"/>
    <col min="6" max="6" width="7.1796875" style="230" customWidth="1"/>
    <col min="7" max="7" width="7.81640625" style="221" customWidth="1"/>
    <col min="8" max="8" width="8.54296875" style="204" customWidth="1"/>
    <col min="9" max="9" width="8.81640625" style="204" customWidth="1"/>
    <col min="10" max="10" width="8.1796875" style="204" customWidth="1"/>
    <col min="11" max="11" width="8.453125" style="204" customWidth="1"/>
    <col min="12" max="12" width="32.81640625" style="214" bestFit="1" customWidth="1"/>
    <col min="13" max="16384" width="8.7265625" style="205"/>
  </cols>
  <sheetData>
    <row r="1" spans="1:12" s="251" customFormat="1" ht="19" x14ac:dyDescent="0.25">
      <c r="A1" s="246" t="s">
        <v>319</v>
      </c>
      <c r="B1" s="247" t="s">
        <v>83</v>
      </c>
      <c r="C1" s="246" t="s">
        <v>78</v>
      </c>
      <c r="D1" s="248" t="s">
        <v>79</v>
      </c>
      <c r="E1" s="248" t="s">
        <v>81</v>
      </c>
      <c r="F1" s="248" t="s">
        <v>80</v>
      </c>
      <c r="G1" s="249" t="s">
        <v>82</v>
      </c>
      <c r="H1" s="250" t="s">
        <v>73</v>
      </c>
      <c r="I1" s="250" t="s">
        <v>85</v>
      </c>
      <c r="J1" s="250" t="s">
        <v>74</v>
      </c>
      <c r="K1" s="250" t="s">
        <v>75</v>
      </c>
      <c r="L1" s="206" t="s">
        <v>84</v>
      </c>
    </row>
    <row r="2" spans="1:12" s="174" customFormat="1" x14ac:dyDescent="0.3">
      <c r="A2" s="222" t="s">
        <v>16</v>
      </c>
      <c r="B2" s="171" t="s">
        <v>186</v>
      </c>
      <c r="C2" s="172" t="s">
        <v>2</v>
      </c>
      <c r="D2" s="222" t="s">
        <v>0</v>
      </c>
      <c r="E2" s="222" t="s">
        <v>1</v>
      </c>
      <c r="F2" s="222" t="s">
        <v>316</v>
      </c>
      <c r="G2" s="215"/>
      <c r="H2" s="173">
        <v>34993.339999999997</v>
      </c>
      <c r="I2" s="173">
        <f>37019.96+1894.62+1894.62+947.31</f>
        <v>41756.51</v>
      </c>
      <c r="J2" s="173">
        <v>9258.31</v>
      </c>
      <c r="K2" s="173">
        <f>I2-J2</f>
        <v>32498.200000000004</v>
      </c>
      <c r="L2" s="207" t="s">
        <v>265</v>
      </c>
    </row>
    <row r="3" spans="1:12" s="174" customFormat="1" x14ac:dyDescent="0.3">
      <c r="A3" s="222" t="s">
        <v>17</v>
      </c>
      <c r="B3" s="171" t="s">
        <v>187</v>
      </c>
      <c r="C3" s="172" t="s">
        <v>3</v>
      </c>
      <c r="D3" s="222" t="s">
        <v>0</v>
      </c>
      <c r="E3" s="222" t="s">
        <v>317</v>
      </c>
      <c r="F3" s="222" t="s">
        <v>229</v>
      </c>
      <c r="G3" s="215"/>
      <c r="H3" s="173">
        <v>32908.57</v>
      </c>
      <c r="I3" s="173">
        <f>34935.19+1781.76</f>
        <v>36716.950000000004</v>
      </c>
      <c r="J3" s="173">
        <v>8722.65</v>
      </c>
      <c r="K3" s="173">
        <f t="shared" ref="K3:K59" si="0">I3-J3</f>
        <v>27994.300000000003</v>
      </c>
      <c r="L3" s="207" t="s">
        <v>265</v>
      </c>
    </row>
    <row r="4" spans="1:12" s="174" customFormat="1" x14ac:dyDescent="0.3">
      <c r="A4" s="222" t="s">
        <v>47</v>
      </c>
      <c r="B4" s="171" t="s">
        <v>188</v>
      </c>
      <c r="C4" s="172" t="s">
        <v>3</v>
      </c>
      <c r="D4" s="222" t="s">
        <v>0</v>
      </c>
      <c r="E4" s="222" t="s">
        <v>317</v>
      </c>
      <c r="F4" s="222" t="s">
        <v>230</v>
      </c>
      <c r="G4" s="215"/>
      <c r="H4" s="173">
        <v>32908.57</v>
      </c>
      <c r="I4" s="173">
        <f>32908.57+1781.76+2672.64+890.88</f>
        <v>38253.85</v>
      </c>
      <c r="J4" s="173">
        <v>8799.3700000000008</v>
      </c>
      <c r="K4" s="173">
        <f t="shared" si="0"/>
        <v>29454.479999999996</v>
      </c>
      <c r="L4" s="207" t="s">
        <v>152</v>
      </c>
    </row>
    <row r="5" spans="1:12" s="179" customFormat="1" x14ac:dyDescent="0.3">
      <c r="A5" s="223" t="s">
        <v>185</v>
      </c>
      <c r="B5" s="175">
        <v>95</v>
      </c>
      <c r="C5" s="176" t="s">
        <v>101</v>
      </c>
      <c r="D5" s="223" t="s">
        <v>0</v>
      </c>
      <c r="E5" s="223" t="s">
        <v>318</v>
      </c>
      <c r="F5" s="223" t="s">
        <v>231</v>
      </c>
      <c r="G5" s="216"/>
      <c r="H5" s="177">
        <v>5208.1400000000003</v>
      </c>
      <c r="I5" s="178">
        <f>5208.14+1916.25</f>
        <v>7124.39</v>
      </c>
      <c r="J5" s="178">
        <v>381.98</v>
      </c>
      <c r="K5" s="177">
        <f t="shared" si="0"/>
        <v>6742.41</v>
      </c>
      <c r="L5" s="208" t="s">
        <v>257</v>
      </c>
    </row>
    <row r="6" spans="1:12" s="179" customFormat="1" x14ac:dyDescent="0.3">
      <c r="A6" s="223" t="s">
        <v>18</v>
      </c>
      <c r="B6" s="175" t="s">
        <v>190</v>
      </c>
      <c r="C6" s="176" t="s">
        <v>101</v>
      </c>
      <c r="D6" s="223" t="s">
        <v>0</v>
      </c>
      <c r="E6" s="237" t="s">
        <v>318</v>
      </c>
      <c r="F6" s="223" t="s">
        <v>138</v>
      </c>
      <c r="G6" s="216"/>
      <c r="H6" s="177">
        <v>5208.1400000000003</v>
      </c>
      <c r="I6" s="178">
        <f>5208.14+876</f>
        <v>6084.14</v>
      </c>
      <c r="J6" s="178">
        <v>392.19</v>
      </c>
      <c r="K6" s="177">
        <f t="shared" si="0"/>
        <v>5691.9500000000007</v>
      </c>
      <c r="L6" s="208" t="s">
        <v>257</v>
      </c>
    </row>
    <row r="7" spans="1:12" s="184" customFormat="1" x14ac:dyDescent="0.3">
      <c r="A7" s="224" t="s">
        <v>167</v>
      </c>
      <c r="B7" s="180">
        <v>92</v>
      </c>
      <c r="C7" s="181"/>
      <c r="D7" s="224"/>
      <c r="E7" s="238" t="s">
        <v>235</v>
      </c>
      <c r="F7" s="238" t="s">
        <v>51</v>
      </c>
      <c r="G7" s="217" t="s">
        <v>6</v>
      </c>
      <c r="H7" s="182">
        <v>0</v>
      </c>
      <c r="I7" s="183">
        <v>2628</v>
      </c>
      <c r="J7" s="183">
        <v>0</v>
      </c>
      <c r="K7" s="182">
        <f t="shared" si="0"/>
        <v>2628</v>
      </c>
      <c r="L7" s="209" t="s">
        <v>157</v>
      </c>
    </row>
    <row r="8" spans="1:12" s="184" customFormat="1" x14ac:dyDescent="0.3">
      <c r="A8" s="224" t="s">
        <v>173</v>
      </c>
      <c r="B8" s="180">
        <v>93</v>
      </c>
      <c r="C8" s="181"/>
      <c r="D8" s="224"/>
      <c r="E8" s="238" t="s">
        <v>235</v>
      </c>
      <c r="F8" s="238" t="s">
        <v>238</v>
      </c>
      <c r="G8" s="217"/>
      <c r="H8" s="182">
        <v>0</v>
      </c>
      <c r="I8" s="183">
        <v>2737.5</v>
      </c>
      <c r="J8" s="183">
        <v>0</v>
      </c>
      <c r="K8" s="182">
        <f t="shared" si="0"/>
        <v>2737.5</v>
      </c>
      <c r="L8" s="209" t="s">
        <v>157</v>
      </c>
    </row>
    <row r="9" spans="1:12" s="184" customFormat="1" x14ac:dyDescent="0.3">
      <c r="A9" s="224" t="s">
        <v>156</v>
      </c>
      <c r="B9" s="180">
        <v>90</v>
      </c>
      <c r="C9" s="181"/>
      <c r="D9" s="224"/>
      <c r="E9" s="238" t="s">
        <v>235</v>
      </c>
      <c r="F9" s="238" t="s">
        <v>225</v>
      </c>
      <c r="G9" s="217" t="s">
        <v>6</v>
      </c>
      <c r="H9" s="182">
        <v>0</v>
      </c>
      <c r="I9" s="183">
        <v>1368.75</v>
      </c>
      <c r="J9" s="183">
        <v>0</v>
      </c>
      <c r="K9" s="182">
        <f t="shared" si="0"/>
        <v>1368.75</v>
      </c>
      <c r="L9" s="209" t="s">
        <v>157</v>
      </c>
    </row>
    <row r="10" spans="1:12" s="184" customFormat="1" x14ac:dyDescent="0.3">
      <c r="A10" s="224" t="s">
        <v>174</v>
      </c>
      <c r="B10" s="180">
        <v>91</v>
      </c>
      <c r="C10" s="181"/>
      <c r="D10" s="224"/>
      <c r="E10" s="238" t="s">
        <v>235</v>
      </c>
      <c r="F10" s="238" t="s">
        <v>237</v>
      </c>
      <c r="G10" s="217" t="s">
        <v>14</v>
      </c>
      <c r="H10" s="182">
        <v>0</v>
      </c>
      <c r="I10" s="182">
        <v>0</v>
      </c>
      <c r="J10" s="182">
        <v>0</v>
      </c>
      <c r="K10" s="182">
        <f t="shared" si="0"/>
        <v>0</v>
      </c>
      <c r="L10" s="209"/>
    </row>
    <row r="11" spans="1:12" s="184" customFormat="1" x14ac:dyDescent="0.3">
      <c r="A11" s="224" t="s">
        <v>197</v>
      </c>
      <c r="B11" s="180">
        <v>94</v>
      </c>
      <c r="C11" s="181"/>
      <c r="D11" s="224"/>
      <c r="E11" s="238" t="s">
        <v>235</v>
      </c>
      <c r="F11" s="238" t="s">
        <v>13</v>
      </c>
      <c r="G11" s="217"/>
      <c r="H11" s="182">
        <v>0</v>
      </c>
      <c r="I11" s="182">
        <v>0</v>
      </c>
      <c r="J11" s="182">
        <v>0</v>
      </c>
      <c r="K11" s="182">
        <f t="shared" si="0"/>
        <v>0</v>
      </c>
      <c r="L11" s="209"/>
    </row>
    <row r="12" spans="1:12" s="188" customFormat="1" x14ac:dyDescent="0.3">
      <c r="A12" s="225" t="s">
        <v>107</v>
      </c>
      <c r="B12" s="185">
        <v>88</v>
      </c>
      <c r="C12" s="186" t="s">
        <v>286</v>
      </c>
      <c r="D12" s="225" t="s">
        <v>4</v>
      </c>
      <c r="E12" s="225" t="s">
        <v>76</v>
      </c>
      <c r="F12" s="225" t="s">
        <v>136</v>
      </c>
      <c r="G12" s="218" t="s">
        <v>6</v>
      </c>
      <c r="H12" s="187">
        <v>9474.9</v>
      </c>
      <c r="I12" s="187">
        <f>9474.9+1916.25+1752</f>
        <v>13143.15</v>
      </c>
      <c r="J12" s="187">
        <v>2790.95</v>
      </c>
      <c r="K12" s="226">
        <f t="shared" si="0"/>
        <v>10352.200000000001</v>
      </c>
      <c r="L12" s="210" t="s">
        <v>280</v>
      </c>
    </row>
    <row r="13" spans="1:12" s="188" customFormat="1" x14ac:dyDescent="0.3">
      <c r="A13" s="225" t="s">
        <v>104</v>
      </c>
      <c r="B13" s="185">
        <v>84</v>
      </c>
      <c r="C13" s="186" t="s">
        <v>286</v>
      </c>
      <c r="D13" s="225" t="s">
        <v>4</v>
      </c>
      <c r="E13" s="225" t="s">
        <v>76</v>
      </c>
      <c r="F13" s="225" t="s">
        <v>136</v>
      </c>
      <c r="G13" s="218" t="s">
        <v>6</v>
      </c>
      <c r="H13" s="187">
        <v>9474.9</v>
      </c>
      <c r="I13" s="187">
        <v>9474.9</v>
      </c>
      <c r="J13" s="187">
        <v>2378.7199999999998</v>
      </c>
      <c r="K13" s="226">
        <f t="shared" si="0"/>
        <v>7096.18</v>
      </c>
      <c r="L13" s="210" t="s">
        <v>209</v>
      </c>
    </row>
    <row r="14" spans="1:12" s="188" customFormat="1" x14ac:dyDescent="0.3">
      <c r="A14" s="225" t="s">
        <v>31</v>
      </c>
      <c r="B14" s="185">
        <v>80</v>
      </c>
      <c r="C14" s="186" t="s">
        <v>287</v>
      </c>
      <c r="D14" s="225" t="s">
        <v>296</v>
      </c>
      <c r="E14" s="225" t="s">
        <v>320</v>
      </c>
      <c r="F14" s="225" t="s">
        <v>88</v>
      </c>
      <c r="G14" s="218" t="s">
        <v>6</v>
      </c>
      <c r="H14" s="187">
        <v>14011.1</v>
      </c>
      <c r="I14" s="187">
        <v>14571.54</v>
      </c>
      <c r="J14" s="187">
        <v>4572.24</v>
      </c>
      <c r="K14" s="226">
        <f t="shared" si="0"/>
        <v>9999.3000000000011</v>
      </c>
      <c r="L14" s="210" t="s">
        <v>209</v>
      </c>
    </row>
    <row r="15" spans="1:12" s="188" customFormat="1" x14ac:dyDescent="0.3">
      <c r="A15" s="225" t="s">
        <v>182</v>
      </c>
      <c r="B15" s="185">
        <v>54</v>
      </c>
      <c r="C15" s="186" t="s">
        <v>288</v>
      </c>
      <c r="D15" s="225" t="s">
        <v>10</v>
      </c>
      <c r="E15" s="225" t="s">
        <v>320</v>
      </c>
      <c r="F15" s="225" t="s">
        <v>7</v>
      </c>
      <c r="G15" s="218" t="s">
        <v>6</v>
      </c>
      <c r="H15" s="187">
        <v>9680.8799999999992</v>
      </c>
      <c r="I15" s="187">
        <v>11036.21</v>
      </c>
      <c r="J15" s="187">
        <v>3211.62</v>
      </c>
      <c r="K15" s="226">
        <f t="shared" si="0"/>
        <v>7824.5899999999992</v>
      </c>
      <c r="L15" s="210" t="s">
        <v>209</v>
      </c>
    </row>
    <row r="16" spans="1:12" s="188" customFormat="1" x14ac:dyDescent="0.3">
      <c r="A16" s="225" t="s">
        <v>19</v>
      </c>
      <c r="B16" s="185">
        <v>4</v>
      </c>
      <c r="C16" s="186" t="s">
        <v>270</v>
      </c>
      <c r="D16" s="225" t="s">
        <v>296</v>
      </c>
      <c r="E16" s="225" t="s">
        <v>76</v>
      </c>
      <c r="F16" s="225" t="s">
        <v>88</v>
      </c>
      <c r="G16" s="218" t="s">
        <v>6</v>
      </c>
      <c r="H16" s="187">
        <v>16500.2</v>
      </c>
      <c r="I16" s="187">
        <v>17820.22</v>
      </c>
      <c r="J16" s="187">
        <v>5501.12</v>
      </c>
      <c r="K16" s="226">
        <f t="shared" si="0"/>
        <v>12319.100000000002</v>
      </c>
      <c r="L16" s="210" t="s">
        <v>213</v>
      </c>
    </row>
    <row r="17" spans="1:12" s="188" customFormat="1" x14ac:dyDescent="0.3">
      <c r="A17" s="225" t="s">
        <v>106</v>
      </c>
      <c r="B17" s="185">
        <v>85</v>
      </c>
      <c r="C17" s="186" t="s">
        <v>286</v>
      </c>
      <c r="D17" s="225" t="s">
        <v>4</v>
      </c>
      <c r="E17" s="225" t="s">
        <v>76</v>
      </c>
      <c r="F17" s="225" t="s">
        <v>137</v>
      </c>
      <c r="G17" s="218" t="s">
        <v>6</v>
      </c>
      <c r="H17" s="187">
        <v>9474.9</v>
      </c>
      <c r="I17" s="187">
        <f>9786.03+1916.25</f>
        <v>11702.28</v>
      </c>
      <c r="J17" s="187">
        <v>2402.1</v>
      </c>
      <c r="K17" s="226">
        <f t="shared" si="0"/>
        <v>9300.18</v>
      </c>
      <c r="L17" s="210" t="s">
        <v>285</v>
      </c>
    </row>
    <row r="18" spans="1:12" s="188" customFormat="1" x14ac:dyDescent="0.3">
      <c r="A18" s="225" t="s">
        <v>33</v>
      </c>
      <c r="B18" s="185">
        <v>75</v>
      </c>
      <c r="C18" s="186" t="s">
        <v>288</v>
      </c>
      <c r="D18" s="225" t="s">
        <v>10</v>
      </c>
      <c r="E18" s="225" t="s">
        <v>320</v>
      </c>
      <c r="F18" s="225" t="s">
        <v>136</v>
      </c>
      <c r="G18" s="218" t="s">
        <v>6</v>
      </c>
      <c r="H18" s="187">
        <v>9680.8799999999992</v>
      </c>
      <c r="I18" s="187">
        <f>11459.03+1916.25+1752</f>
        <v>15127.28</v>
      </c>
      <c r="J18" s="187">
        <v>2808.08</v>
      </c>
      <c r="K18" s="226">
        <f t="shared" si="0"/>
        <v>12319.2</v>
      </c>
      <c r="L18" s="210" t="s">
        <v>321</v>
      </c>
    </row>
    <row r="19" spans="1:12" s="188" customFormat="1" x14ac:dyDescent="0.3">
      <c r="A19" s="225" t="s">
        <v>29</v>
      </c>
      <c r="B19" s="185">
        <v>57</v>
      </c>
      <c r="C19" s="186" t="s">
        <v>289</v>
      </c>
      <c r="D19" s="225" t="s">
        <v>296</v>
      </c>
      <c r="E19" s="225" t="s">
        <v>76</v>
      </c>
      <c r="F19" s="239" t="s">
        <v>242</v>
      </c>
      <c r="G19" s="218" t="s">
        <v>6</v>
      </c>
      <c r="H19" s="187">
        <v>13266.04</v>
      </c>
      <c r="I19" s="187">
        <v>16268.98</v>
      </c>
      <c r="J19" s="187">
        <v>3879.89</v>
      </c>
      <c r="K19" s="226">
        <f t="shared" si="0"/>
        <v>12389.09</v>
      </c>
      <c r="L19" s="210" t="s">
        <v>268</v>
      </c>
    </row>
    <row r="20" spans="1:12" s="188" customFormat="1" x14ac:dyDescent="0.3">
      <c r="A20" s="225" t="s">
        <v>30</v>
      </c>
      <c r="B20" s="185">
        <v>58</v>
      </c>
      <c r="C20" s="186" t="s">
        <v>315</v>
      </c>
      <c r="D20" s="225" t="s">
        <v>10</v>
      </c>
      <c r="E20" s="225" t="s">
        <v>77</v>
      </c>
      <c r="F20" s="239" t="s">
        <v>242</v>
      </c>
      <c r="G20" s="218" t="s">
        <v>6</v>
      </c>
      <c r="H20" s="187">
        <v>7575.14</v>
      </c>
      <c r="I20" s="187">
        <v>8891.4599999999991</v>
      </c>
      <c r="J20" s="189">
        <v>1939.62</v>
      </c>
      <c r="K20" s="226">
        <f t="shared" si="0"/>
        <v>6951.8399999999992</v>
      </c>
      <c r="L20" s="210" t="s">
        <v>269</v>
      </c>
    </row>
    <row r="21" spans="1:12" s="188" customFormat="1" x14ac:dyDescent="0.3">
      <c r="A21" s="225" t="s">
        <v>22</v>
      </c>
      <c r="B21" s="185">
        <v>14</v>
      </c>
      <c r="C21" s="186" t="s">
        <v>270</v>
      </c>
      <c r="D21" s="225" t="s">
        <v>296</v>
      </c>
      <c r="E21" s="225" t="s">
        <v>320</v>
      </c>
      <c r="F21" s="225" t="s">
        <v>9</v>
      </c>
      <c r="G21" s="218" t="s">
        <v>6</v>
      </c>
      <c r="H21" s="187">
        <v>16500.2</v>
      </c>
      <c r="I21" s="187">
        <f>19470.24+1916.25</f>
        <v>21386.49</v>
      </c>
      <c r="J21" s="187">
        <v>5390.82</v>
      </c>
      <c r="K21" s="226">
        <f t="shared" si="0"/>
        <v>15995.670000000002</v>
      </c>
      <c r="L21" s="210" t="s">
        <v>224</v>
      </c>
    </row>
    <row r="22" spans="1:12" s="188" customFormat="1" x14ac:dyDescent="0.3">
      <c r="A22" s="225" t="s">
        <v>25</v>
      </c>
      <c r="B22" s="185">
        <v>44</v>
      </c>
      <c r="C22" s="186" t="s">
        <v>271</v>
      </c>
      <c r="D22" s="225" t="s">
        <v>296</v>
      </c>
      <c r="E22" s="225" t="s">
        <v>76</v>
      </c>
      <c r="F22" s="225" t="s">
        <v>5</v>
      </c>
      <c r="G22" s="218" t="s">
        <v>6</v>
      </c>
      <c r="H22" s="187">
        <v>12564.1</v>
      </c>
      <c r="I22" s="187">
        <v>13066.66</v>
      </c>
      <c r="J22" s="187">
        <v>3919.4</v>
      </c>
      <c r="K22" s="226">
        <f t="shared" si="0"/>
        <v>9147.26</v>
      </c>
      <c r="L22" s="210" t="s">
        <v>209</v>
      </c>
    </row>
    <row r="23" spans="1:12" s="188" customFormat="1" x14ac:dyDescent="0.3">
      <c r="A23" s="225" t="s">
        <v>38</v>
      </c>
      <c r="B23" s="185">
        <v>61</v>
      </c>
      <c r="C23" s="186" t="s">
        <v>111</v>
      </c>
      <c r="D23" s="225" t="s">
        <v>4</v>
      </c>
      <c r="E23" s="225" t="s">
        <v>76</v>
      </c>
      <c r="F23" s="225" t="s">
        <v>89</v>
      </c>
      <c r="G23" s="218" t="s">
        <v>6</v>
      </c>
      <c r="H23" s="187">
        <v>12439.9</v>
      </c>
      <c r="I23" s="187">
        <v>12937.5</v>
      </c>
      <c r="J23" s="187">
        <v>3617.23</v>
      </c>
      <c r="K23" s="226">
        <f t="shared" si="0"/>
        <v>9320.27</v>
      </c>
      <c r="L23" s="210" t="s">
        <v>213</v>
      </c>
    </row>
    <row r="24" spans="1:12" s="188" customFormat="1" x14ac:dyDescent="0.3">
      <c r="A24" s="225" t="s">
        <v>21</v>
      </c>
      <c r="B24" s="185">
        <v>13</v>
      </c>
      <c r="C24" s="186" t="s">
        <v>270</v>
      </c>
      <c r="D24" s="225" t="s">
        <v>296</v>
      </c>
      <c r="E24" s="225" t="s">
        <v>320</v>
      </c>
      <c r="F24" s="225" t="s">
        <v>8</v>
      </c>
      <c r="G24" s="218" t="s">
        <v>6</v>
      </c>
      <c r="H24" s="187">
        <v>16500.2</v>
      </c>
      <c r="I24" s="187">
        <f>19470.24+985.5+1752</f>
        <v>22207.74</v>
      </c>
      <c r="J24" s="187">
        <v>5744.67</v>
      </c>
      <c r="K24" s="226">
        <f t="shared" si="0"/>
        <v>16463.07</v>
      </c>
      <c r="L24" s="210" t="s">
        <v>281</v>
      </c>
    </row>
    <row r="25" spans="1:12" s="188" customFormat="1" x14ac:dyDescent="0.3">
      <c r="A25" s="225" t="s">
        <v>34</v>
      </c>
      <c r="B25" s="185">
        <v>73</v>
      </c>
      <c r="C25" s="186" t="s">
        <v>287</v>
      </c>
      <c r="D25" s="225" t="s">
        <v>296</v>
      </c>
      <c r="E25" s="225" t="s">
        <v>115</v>
      </c>
      <c r="F25" s="225" t="s">
        <v>5</v>
      </c>
      <c r="G25" s="218" t="s">
        <v>6</v>
      </c>
      <c r="H25" s="187">
        <v>14011.1</v>
      </c>
      <c r="I25" s="187">
        <f>16428.74+985.5</f>
        <v>17414.240000000002</v>
      </c>
      <c r="J25" s="187">
        <v>4235.75</v>
      </c>
      <c r="K25" s="226">
        <f t="shared" si="0"/>
        <v>13178.490000000002</v>
      </c>
      <c r="L25" s="210" t="s">
        <v>282</v>
      </c>
    </row>
    <row r="26" spans="1:12" s="188" customFormat="1" x14ac:dyDescent="0.3">
      <c r="A26" s="225" t="s">
        <v>109</v>
      </c>
      <c r="B26" s="185">
        <v>89</v>
      </c>
      <c r="C26" s="186" t="s">
        <v>286</v>
      </c>
      <c r="D26" s="225" t="s">
        <v>4</v>
      </c>
      <c r="E26" s="225" t="s">
        <v>76</v>
      </c>
      <c r="F26" s="225" t="s">
        <v>8</v>
      </c>
      <c r="G26" s="218" t="s">
        <v>6</v>
      </c>
      <c r="H26" s="187">
        <v>9474.9</v>
      </c>
      <c r="I26" s="187">
        <f>9474.9+985.5</f>
        <v>10460.4</v>
      </c>
      <c r="J26" s="187">
        <v>2378.7199999999998</v>
      </c>
      <c r="K26" s="226">
        <f t="shared" si="0"/>
        <v>8081.68</v>
      </c>
      <c r="L26" s="210" t="s">
        <v>280</v>
      </c>
    </row>
    <row r="27" spans="1:12" s="188" customFormat="1" x14ac:dyDescent="0.3">
      <c r="A27" s="225" t="s">
        <v>196</v>
      </c>
      <c r="B27" s="185">
        <v>60</v>
      </c>
      <c r="C27" s="186" t="s">
        <v>290</v>
      </c>
      <c r="D27" s="225" t="s">
        <v>0</v>
      </c>
      <c r="E27" s="225" t="s">
        <v>320</v>
      </c>
      <c r="F27" s="225" t="s">
        <v>13</v>
      </c>
      <c r="G27" s="218" t="s">
        <v>14</v>
      </c>
      <c r="H27" s="187">
        <v>18962.259999999998</v>
      </c>
      <c r="I27" s="187">
        <v>22730.39</v>
      </c>
      <c r="J27" s="187">
        <v>5613.52</v>
      </c>
      <c r="K27" s="226">
        <f t="shared" si="0"/>
        <v>17116.87</v>
      </c>
      <c r="L27" s="210" t="s">
        <v>268</v>
      </c>
    </row>
    <row r="28" spans="1:12" s="188" customFormat="1" x14ac:dyDescent="0.3">
      <c r="A28" s="225" t="s">
        <v>69</v>
      </c>
      <c r="B28" s="185">
        <v>81</v>
      </c>
      <c r="C28" s="186" t="s">
        <v>291</v>
      </c>
      <c r="D28" s="225" t="s">
        <v>0</v>
      </c>
      <c r="E28" s="225" t="s">
        <v>44</v>
      </c>
      <c r="F28" s="225" t="s">
        <v>13</v>
      </c>
      <c r="G28" s="218" t="s">
        <v>14</v>
      </c>
      <c r="H28" s="187">
        <v>15766.65</v>
      </c>
      <c r="I28" s="187">
        <v>17343.310000000001</v>
      </c>
      <c r="J28" s="187">
        <v>4637.1499999999996</v>
      </c>
      <c r="K28" s="226">
        <f t="shared" si="0"/>
        <v>12706.160000000002</v>
      </c>
      <c r="L28" s="210" t="s">
        <v>214</v>
      </c>
    </row>
    <row r="29" spans="1:12" s="188" customFormat="1" x14ac:dyDescent="0.3">
      <c r="A29" s="225" t="s">
        <v>32</v>
      </c>
      <c r="B29" s="185">
        <v>76</v>
      </c>
      <c r="C29" s="186" t="s">
        <v>288</v>
      </c>
      <c r="D29" s="225" t="s">
        <v>10</v>
      </c>
      <c r="E29" s="225" t="s">
        <v>320</v>
      </c>
      <c r="F29" s="225" t="s">
        <v>137</v>
      </c>
      <c r="G29" s="218" t="s">
        <v>6</v>
      </c>
      <c r="H29" s="187">
        <v>9680.8799999999992</v>
      </c>
      <c r="I29" s="187">
        <f>11036.21+1916.25+1752</f>
        <v>14704.46</v>
      </c>
      <c r="J29" s="187">
        <v>3101.81</v>
      </c>
      <c r="K29" s="226">
        <f t="shared" si="0"/>
        <v>11602.65</v>
      </c>
      <c r="L29" s="210" t="s">
        <v>281</v>
      </c>
    </row>
    <row r="30" spans="1:12" s="188" customFormat="1" x14ac:dyDescent="0.3">
      <c r="A30" s="225" t="s">
        <v>20</v>
      </c>
      <c r="B30" s="185">
        <v>8</v>
      </c>
      <c r="C30" s="186" t="s">
        <v>292</v>
      </c>
      <c r="D30" s="225" t="s">
        <v>296</v>
      </c>
      <c r="E30" s="225" t="s">
        <v>320</v>
      </c>
      <c r="F30" s="225" t="s">
        <v>90</v>
      </c>
      <c r="G30" s="218" t="s">
        <v>6</v>
      </c>
      <c r="H30" s="187">
        <v>15622.31</v>
      </c>
      <c r="I30" s="187">
        <v>18434.32</v>
      </c>
      <c r="J30" s="187">
        <v>5130.7299999999996</v>
      </c>
      <c r="K30" s="226">
        <f t="shared" si="0"/>
        <v>13303.59</v>
      </c>
      <c r="L30" s="210" t="s">
        <v>214</v>
      </c>
    </row>
    <row r="31" spans="1:12" s="188" customFormat="1" x14ac:dyDescent="0.3">
      <c r="A31" s="225" t="s">
        <v>105</v>
      </c>
      <c r="B31" s="185">
        <v>79</v>
      </c>
      <c r="C31" s="186" t="s">
        <v>293</v>
      </c>
      <c r="D31" s="225" t="s">
        <v>10</v>
      </c>
      <c r="E31" s="225" t="s">
        <v>77</v>
      </c>
      <c r="F31" s="225" t="s">
        <v>90</v>
      </c>
      <c r="G31" s="218" t="s">
        <v>6</v>
      </c>
      <c r="H31" s="187">
        <v>8055.68</v>
      </c>
      <c r="I31" s="187">
        <v>8377.91</v>
      </c>
      <c r="J31" s="190">
        <v>2077.0500000000002</v>
      </c>
      <c r="K31" s="226">
        <f t="shared" si="0"/>
        <v>6300.86</v>
      </c>
      <c r="L31" s="210" t="s">
        <v>209</v>
      </c>
    </row>
    <row r="32" spans="1:12" s="188" customFormat="1" x14ac:dyDescent="0.3">
      <c r="A32" s="225" t="s">
        <v>26</v>
      </c>
      <c r="B32" s="185">
        <v>49</v>
      </c>
      <c r="C32" s="186" t="s">
        <v>293</v>
      </c>
      <c r="D32" s="225" t="s">
        <v>10</v>
      </c>
      <c r="E32" s="225" t="s">
        <v>77</v>
      </c>
      <c r="F32" s="225" t="s">
        <v>5</v>
      </c>
      <c r="G32" s="218" t="s">
        <v>6</v>
      </c>
      <c r="H32" s="187">
        <v>8055.68</v>
      </c>
      <c r="I32" s="187">
        <v>8377.91</v>
      </c>
      <c r="J32" s="187">
        <v>2633.38</v>
      </c>
      <c r="K32" s="226">
        <f t="shared" si="0"/>
        <v>5744.53</v>
      </c>
      <c r="L32" s="210" t="s">
        <v>209</v>
      </c>
    </row>
    <row r="33" spans="1:12" s="188" customFormat="1" x14ac:dyDescent="0.3">
      <c r="A33" s="225" t="s">
        <v>108</v>
      </c>
      <c r="B33" s="185">
        <v>86</v>
      </c>
      <c r="C33" s="186" t="s">
        <v>294</v>
      </c>
      <c r="D33" s="225" t="s">
        <v>4</v>
      </c>
      <c r="E33" s="225" t="s">
        <v>76</v>
      </c>
      <c r="F33" s="225" t="s">
        <v>9</v>
      </c>
      <c r="G33" s="218" t="s">
        <v>6</v>
      </c>
      <c r="H33" s="187">
        <v>8973.5300000000007</v>
      </c>
      <c r="I33" s="187">
        <v>8973.5300000000007</v>
      </c>
      <c r="J33" s="187">
        <v>2456.4</v>
      </c>
      <c r="K33" s="226">
        <f t="shared" si="0"/>
        <v>6517.130000000001</v>
      </c>
      <c r="L33" s="210" t="s">
        <v>209</v>
      </c>
    </row>
    <row r="34" spans="1:12" s="188" customFormat="1" x14ac:dyDescent="0.3">
      <c r="A34" s="225" t="s">
        <v>37</v>
      </c>
      <c r="B34" s="185">
        <v>65</v>
      </c>
      <c r="C34" s="186" t="s">
        <v>153</v>
      </c>
      <c r="D34" s="225" t="s">
        <v>4</v>
      </c>
      <c r="E34" s="225" t="s">
        <v>76</v>
      </c>
      <c r="F34" s="225" t="s">
        <v>8</v>
      </c>
      <c r="G34" s="218" t="s">
        <v>6</v>
      </c>
      <c r="H34" s="187">
        <v>12439.9</v>
      </c>
      <c r="I34" s="187">
        <v>14181.49</v>
      </c>
      <c r="J34" s="187">
        <v>3662.83</v>
      </c>
      <c r="K34" s="226">
        <f t="shared" si="0"/>
        <v>10518.66</v>
      </c>
      <c r="L34" s="210" t="s">
        <v>214</v>
      </c>
    </row>
    <row r="35" spans="1:12" s="188" customFormat="1" x14ac:dyDescent="0.3">
      <c r="A35" s="225" t="s">
        <v>24</v>
      </c>
      <c r="B35" s="185">
        <v>35</v>
      </c>
      <c r="C35" s="186" t="s">
        <v>295</v>
      </c>
      <c r="D35" s="225" t="s">
        <v>10</v>
      </c>
      <c r="E35" s="225" t="s">
        <v>320</v>
      </c>
      <c r="F35" s="225" t="s">
        <v>89</v>
      </c>
      <c r="G35" s="218" t="s">
        <v>6</v>
      </c>
      <c r="H35" s="187">
        <v>9103.19</v>
      </c>
      <c r="I35" s="187">
        <v>10559.7</v>
      </c>
      <c r="J35" s="187">
        <v>3464.37</v>
      </c>
      <c r="K35" s="226">
        <f t="shared" si="0"/>
        <v>7095.3300000000008</v>
      </c>
      <c r="L35" s="210" t="s">
        <v>214</v>
      </c>
    </row>
    <row r="36" spans="1:12" s="188" customFormat="1" x14ac:dyDescent="0.3">
      <c r="A36" s="225" t="s">
        <v>28</v>
      </c>
      <c r="B36" s="185">
        <v>56</v>
      </c>
      <c r="C36" s="186" t="s">
        <v>270</v>
      </c>
      <c r="D36" s="225" t="s">
        <v>296</v>
      </c>
      <c r="E36" s="225" t="s">
        <v>320</v>
      </c>
      <c r="F36" s="225" t="s">
        <v>5</v>
      </c>
      <c r="G36" s="218" t="s">
        <v>6</v>
      </c>
      <c r="H36" s="187">
        <v>16500.2</v>
      </c>
      <c r="I36" s="187">
        <f>19505.95+1314</f>
        <v>20819.95</v>
      </c>
      <c r="J36" s="187">
        <v>4945.9399999999996</v>
      </c>
      <c r="K36" s="226">
        <f t="shared" si="0"/>
        <v>15874.010000000002</v>
      </c>
      <c r="L36" s="210" t="s">
        <v>283</v>
      </c>
    </row>
    <row r="37" spans="1:12" s="188" customFormat="1" x14ac:dyDescent="0.3">
      <c r="A37" s="225" t="s">
        <v>23</v>
      </c>
      <c r="B37" s="185">
        <v>34</v>
      </c>
      <c r="C37" s="186" t="s">
        <v>288</v>
      </c>
      <c r="D37" s="225" t="s">
        <v>10</v>
      </c>
      <c r="E37" s="225" t="s">
        <v>77</v>
      </c>
      <c r="F37" s="225" t="s">
        <v>89</v>
      </c>
      <c r="G37" s="218" t="s">
        <v>6</v>
      </c>
      <c r="H37" s="187">
        <v>9680.8799999999992</v>
      </c>
      <c r="I37" s="187">
        <v>11229.82</v>
      </c>
      <c r="J37" s="187">
        <v>2861.33</v>
      </c>
      <c r="K37" s="226">
        <f t="shared" si="0"/>
        <v>8368.49</v>
      </c>
      <c r="L37" s="210" t="s">
        <v>214</v>
      </c>
    </row>
    <row r="38" spans="1:12" s="188" customFormat="1" x14ac:dyDescent="0.3">
      <c r="A38" s="225" t="s">
        <v>36</v>
      </c>
      <c r="B38" s="185">
        <v>69</v>
      </c>
      <c r="C38" s="186" t="s">
        <v>289</v>
      </c>
      <c r="D38" s="225" t="s">
        <v>296</v>
      </c>
      <c r="E38" s="225" t="s">
        <v>43</v>
      </c>
      <c r="F38" s="225" t="s">
        <v>91</v>
      </c>
      <c r="G38" s="218" t="s">
        <v>15</v>
      </c>
      <c r="H38" s="187">
        <v>13266.04</v>
      </c>
      <c r="I38" s="187">
        <f>15076.6+1916.25</f>
        <v>16992.849999999999</v>
      </c>
      <c r="J38" s="187">
        <v>3462.94</v>
      </c>
      <c r="K38" s="226">
        <f t="shared" si="0"/>
        <v>13529.909999999998</v>
      </c>
      <c r="L38" s="210" t="s">
        <v>309</v>
      </c>
    </row>
    <row r="39" spans="1:12" s="188" customFormat="1" x14ac:dyDescent="0.3">
      <c r="A39" s="225" t="s">
        <v>27</v>
      </c>
      <c r="B39" s="185">
        <v>51</v>
      </c>
      <c r="C39" s="186" t="s">
        <v>293</v>
      </c>
      <c r="D39" s="225" t="s">
        <v>10</v>
      </c>
      <c r="E39" s="225" t="s">
        <v>77</v>
      </c>
      <c r="F39" s="225" t="s">
        <v>9</v>
      </c>
      <c r="G39" s="218" t="s">
        <v>6</v>
      </c>
      <c r="H39" s="187">
        <v>8055.68</v>
      </c>
      <c r="I39" s="187">
        <v>8377.91</v>
      </c>
      <c r="J39" s="187">
        <v>2302.37</v>
      </c>
      <c r="K39" s="226">
        <f t="shared" si="0"/>
        <v>6075.54</v>
      </c>
      <c r="L39" s="210" t="s">
        <v>209</v>
      </c>
    </row>
    <row r="40" spans="1:12" s="188" customFormat="1" x14ac:dyDescent="0.3">
      <c r="A40" s="225" t="s">
        <v>35</v>
      </c>
      <c r="B40" s="185">
        <v>70</v>
      </c>
      <c r="C40" s="186" t="s">
        <v>271</v>
      </c>
      <c r="D40" s="225" t="s">
        <v>296</v>
      </c>
      <c r="E40" s="225" t="s">
        <v>43</v>
      </c>
      <c r="F40" s="225" t="s">
        <v>91</v>
      </c>
      <c r="G40" s="218" t="s">
        <v>15</v>
      </c>
      <c r="H40" s="187">
        <v>12564.1</v>
      </c>
      <c r="I40" s="187">
        <f>13066.66+821.25+328.5</f>
        <v>14216.41</v>
      </c>
      <c r="J40" s="187">
        <v>7525.2</v>
      </c>
      <c r="K40" s="226">
        <f t="shared" si="0"/>
        <v>6691.21</v>
      </c>
      <c r="L40" s="210" t="s">
        <v>280</v>
      </c>
    </row>
    <row r="41" spans="1:12" s="196" customFormat="1" x14ac:dyDescent="0.3">
      <c r="A41" s="227" t="s">
        <v>275</v>
      </c>
      <c r="B41" s="191">
        <v>1026</v>
      </c>
      <c r="C41" s="192"/>
      <c r="D41" s="227" t="s">
        <v>119</v>
      </c>
      <c r="E41" s="227" t="s">
        <v>144</v>
      </c>
      <c r="F41" s="227" t="s">
        <v>90</v>
      </c>
      <c r="G41" s="219" t="s">
        <v>14</v>
      </c>
      <c r="H41" s="193">
        <v>1200</v>
      </c>
      <c r="I41" s="193">
        <v>1476</v>
      </c>
      <c r="J41" s="193">
        <v>0</v>
      </c>
      <c r="K41" s="195">
        <f>I41-J41</f>
        <v>1476</v>
      </c>
      <c r="L41" s="211" t="s">
        <v>263</v>
      </c>
    </row>
    <row r="42" spans="1:12" s="196" customFormat="1" x14ac:dyDescent="0.3">
      <c r="A42" s="227" t="s">
        <v>273</v>
      </c>
      <c r="B42" s="191">
        <v>1125</v>
      </c>
      <c r="C42" s="192"/>
      <c r="D42" s="227" t="s">
        <v>120</v>
      </c>
      <c r="E42" s="227" t="s">
        <v>144</v>
      </c>
      <c r="F42" s="227" t="s">
        <v>5</v>
      </c>
      <c r="G42" s="219" t="s">
        <v>14</v>
      </c>
      <c r="H42" s="193">
        <v>1200</v>
      </c>
      <c r="I42" s="193">
        <v>1729</v>
      </c>
      <c r="J42" s="193">
        <v>0</v>
      </c>
      <c r="K42" s="195">
        <f>I42-J42</f>
        <v>1729</v>
      </c>
      <c r="L42" s="211" t="s">
        <v>263</v>
      </c>
    </row>
    <row r="43" spans="1:12" s="196" customFormat="1" x14ac:dyDescent="0.3">
      <c r="A43" s="227" t="s">
        <v>274</v>
      </c>
      <c r="B43" s="191">
        <v>1025</v>
      </c>
      <c r="C43" s="192"/>
      <c r="D43" s="227" t="s">
        <v>119</v>
      </c>
      <c r="E43" s="227" t="s">
        <v>144</v>
      </c>
      <c r="F43" s="227" t="s">
        <v>325</v>
      </c>
      <c r="G43" s="219" t="s">
        <v>14</v>
      </c>
      <c r="H43" s="194">
        <v>1200</v>
      </c>
      <c r="I43" s="194">
        <v>1476</v>
      </c>
      <c r="J43" s="195">
        <v>240</v>
      </c>
      <c r="K43" s="195">
        <f>I43-J43</f>
        <v>1236</v>
      </c>
      <c r="L43" s="211" t="s">
        <v>263</v>
      </c>
    </row>
    <row r="44" spans="1:12" s="196" customFormat="1" x14ac:dyDescent="0.3">
      <c r="A44" s="227" t="s">
        <v>148</v>
      </c>
      <c r="B44" s="191">
        <v>1018</v>
      </c>
      <c r="C44" s="192"/>
      <c r="D44" s="227" t="s">
        <v>119</v>
      </c>
      <c r="E44" s="227" t="s">
        <v>144</v>
      </c>
      <c r="F44" s="227" t="s">
        <v>136</v>
      </c>
      <c r="G44" s="219" t="s">
        <v>14</v>
      </c>
      <c r="H44" s="194">
        <v>1200</v>
      </c>
      <c r="I44" s="194">
        <v>1476</v>
      </c>
      <c r="J44" s="195">
        <v>0</v>
      </c>
      <c r="K44" s="195">
        <f t="shared" si="0"/>
        <v>1476</v>
      </c>
      <c r="L44" s="211" t="s">
        <v>263</v>
      </c>
    </row>
    <row r="45" spans="1:12" s="196" customFormat="1" x14ac:dyDescent="0.3">
      <c r="A45" s="227" t="s">
        <v>122</v>
      </c>
      <c r="B45" s="191">
        <v>1013</v>
      </c>
      <c r="C45" s="192"/>
      <c r="D45" s="227" t="s">
        <v>119</v>
      </c>
      <c r="E45" s="227" t="s">
        <v>144</v>
      </c>
      <c r="F45" s="227" t="s">
        <v>136</v>
      </c>
      <c r="G45" s="219" t="s">
        <v>14</v>
      </c>
      <c r="H45" s="194">
        <v>1200</v>
      </c>
      <c r="I45" s="194">
        <v>760</v>
      </c>
      <c r="J45" s="195">
        <v>84</v>
      </c>
      <c r="K45" s="195">
        <f t="shared" si="0"/>
        <v>676</v>
      </c>
      <c r="L45" s="211" t="s">
        <v>284</v>
      </c>
    </row>
    <row r="46" spans="1:12" s="196" customFormat="1" x14ac:dyDescent="0.3">
      <c r="A46" s="227" t="s">
        <v>220</v>
      </c>
      <c r="B46" s="191">
        <v>1024</v>
      </c>
      <c r="C46" s="192"/>
      <c r="D46" s="227" t="s">
        <v>119</v>
      </c>
      <c r="E46" s="227" t="s">
        <v>144</v>
      </c>
      <c r="F46" s="227" t="s">
        <v>88</v>
      </c>
      <c r="G46" s="219" t="s">
        <v>14</v>
      </c>
      <c r="H46" s="194">
        <v>1200</v>
      </c>
      <c r="I46" s="194">
        <v>1416</v>
      </c>
      <c r="J46" s="195">
        <v>0</v>
      </c>
      <c r="K46" s="195">
        <f t="shared" si="0"/>
        <v>1416</v>
      </c>
      <c r="L46" s="211" t="s">
        <v>263</v>
      </c>
    </row>
    <row r="47" spans="1:12" s="196" customFormat="1" x14ac:dyDescent="0.3">
      <c r="A47" s="227" t="s">
        <v>277</v>
      </c>
      <c r="B47" s="191">
        <v>1028</v>
      </c>
      <c r="C47" s="192"/>
      <c r="D47" s="227" t="s">
        <v>120</v>
      </c>
      <c r="E47" s="227" t="s">
        <v>144</v>
      </c>
      <c r="F47" s="227" t="s">
        <v>225</v>
      </c>
      <c r="G47" s="219" t="s">
        <v>14</v>
      </c>
      <c r="H47" s="194">
        <v>1200</v>
      </c>
      <c r="I47" s="194">
        <v>1476</v>
      </c>
      <c r="J47" s="195">
        <v>0</v>
      </c>
      <c r="K47" s="195">
        <f>I47-J47</f>
        <v>1476</v>
      </c>
      <c r="L47" s="211" t="s">
        <v>263</v>
      </c>
    </row>
    <row r="48" spans="1:12" s="196" customFormat="1" x14ac:dyDescent="0.3">
      <c r="A48" s="227" t="s">
        <v>219</v>
      </c>
      <c r="B48" s="191">
        <v>1023</v>
      </c>
      <c r="C48" s="192"/>
      <c r="D48" s="227" t="s">
        <v>120</v>
      </c>
      <c r="E48" s="227" t="s">
        <v>144</v>
      </c>
      <c r="F48" s="227" t="s">
        <v>5</v>
      </c>
      <c r="G48" s="219" t="s">
        <v>14</v>
      </c>
      <c r="H48" s="197">
        <v>1200</v>
      </c>
      <c r="I48" s="194">
        <v>1476</v>
      </c>
      <c r="J48" s="195">
        <v>0</v>
      </c>
      <c r="K48" s="195">
        <f t="shared" si="0"/>
        <v>1476</v>
      </c>
      <c r="L48" s="211" t="s">
        <v>263</v>
      </c>
    </row>
    <row r="49" spans="1:12" s="196" customFormat="1" x14ac:dyDescent="0.3">
      <c r="A49" s="227" t="s">
        <v>154</v>
      </c>
      <c r="B49" s="191">
        <v>1019</v>
      </c>
      <c r="C49" s="192"/>
      <c r="D49" s="227" t="s">
        <v>119</v>
      </c>
      <c r="E49" s="227" t="s">
        <v>144</v>
      </c>
      <c r="F49" s="227" t="s">
        <v>90</v>
      </c>
      <c r="G49" s="219" t="s">
        <v>14</v>
      </c>
      <c r="H49" s="194">
        <v>1200</v>
      </c>
      <c r="I49" s="194">
        <v>1356</v>
      </c>
      <c r="J49" s="195">
        <v>0</v>
      </c>
      <c r="K49" s="195">
        <f t="shared" si="0"/>
        <v>1356</v>
      </c>
      <c r="L49" s="211" t="s">
        <v>263</v>
      </c>
    </row>
    <row r="50" spans="1:12" s="196" customFormat="1" x14ac:dyDescent="0.3">
      <c r="A50" s="227" t="s">
        <v>169</v>
      </c>
      <c r="B50" s="191">
        <v>1022</v>
      </c>
      <c r="C50" s="192"/>
      <c r="D50" s="227" t="s">
        <v>119</v>
      </c>
      <c r="E50" s="227" t="s">
        <v>144</v>
      </c>
      <c r="F50" s="227" t="s">
        <v>225</v>
      </c>
      <c r="G50" s="219" t="s">
        <v>14</v>
      </c>
      <c r="H50" s="197">
        <v>1200</v>
      </c>
      <c r="I50" s="194">
        <v>1476</v>
      </c>
      <c r="J50" s="195">
        <v>0</v>
      </c>
      <c r="K50" s="195">
        <f t="shared" si="0"/>
        <v>1476</v>
      </c>
      <c r="L50" s="211" t="s">
        <v>263</v>
      </c>
    </row>
    <row r="51" spans="1:12" s="196" customFormat="1" x14ac:dyDescent="0.3">
      <c r="A51" s="227" t="s">
        <v>149</v>
      </c>
      <c r="B51" s="191">
        <v>1016</v>
      </c>
      <c r="C51" s="192"/>
      <c r="D51" s="227" t="s">
        <v>119</v>
      </c>
      <c r="E51" s="227" t="s">
        <v>144</v>
      </c>
      <c r="F51" s="227" t="s">
        <v>9</v>
      </c>
      <c r="G51" s="219" t="s">
        <v>14</v>
      </c>
      <c r="H51" s="194">
        <v>1200</v>
      </c>
      <c r="I51" s="194">
        <v>1380</v>
      </c>
      <c r="J51" s="195">
        <v>0</v>
      </c>
      <c r="K51" s="195">
        <f t="shared" si="0"/>
        <v>1380</v>
      </c>
      <c r="L51" s="211" t="s">
        <v>263</v>
      </c>
    </row>
    <row r="52" spans="1:12" s="196" customFormat="1" x14ac:dyDescent="0.3">
      <c r="A52" s="227" t="s">
        <v>276</v>
      </c>
      <c r="B52" s="191">
        <v>1027</v>
      </c>
      <c r="C52" s="192"/>
      <c r="D52" s="227" t="s">
        <v>119</v>
      </c>
      <c r="E52" s="227" t="s">
        <v>144</v>
      </c>
      <c r="F52" s="227" t="s">
        <v>225</v>
      </c>
      <c r="G52" s="219" t="s">
        <v>14</v>
      </c>
      <c r="H52" s="194">
        <v>1200</v>
      </c>
      <c r="I52" s="194">
        <v>1476</v>
      </c>
      <c r="J52" s="195">
        <v>0</v>
      </c>
      <c r="K52" s="195">
        <f>I52-J52</f>
        <v>1476</v>
      </c>
      <c r="L52" s="211" t="s">
        <v>263</v>
      </c>
    </row>
    <row r="53" spans="1:12" s="202" customFormat="1" x14ac:dyDescent="0.3">
      <c r="A53" s="228" t="s">
        <v>191</v>
      </c>
      <c r="B53" s="198">
        <v>2106</v>
      </c>
      <c r="C53" s="199"/>
      <c r="D53" s="228" t="s">
        <v>42</v>
      </c>
      <c r="E53" s="228" t="s">
        <v>42</v>
      </c>
      <c r="F53" s="228" t="s">
        <v>172</v>
      </c>
      <c r="G53" s="220" t="s">
        <v>6</v>
      </c>
      <c r="H53" s="200">
        <v>3666.67</v>
      </c>
      <c r="I53" s="200">
        <v>3666.67</v>
      </c>
      <c r="J53" s="201">
        <v>0</v>
      </c>
      <c r="K53" s="201">
        <f t="shared" si="0"/>
        <v>3666.67</v>
      </c>
      <c r="L53" s="212" t="s">
        <v>181</v>
      </c>
    </row>
    <row r="54" spans="1:12" s="202" customFormat="1" x14ac:dyDescent="0.3">
      <c r="A54" s="228" t="s">
        <v>192</v>
      </c>
      <c r="B54" s="198">
        <v>2107</v>
      </c>
      <c r="C54" s="199"/>
      <c r="D54" s="228" t="s">
        <v>42</v>
      </c>
      <c r="E54" s="228" t="s">
        <v>42</v>
      </c>
      <c r="F54" s="228" t="s">
        <v>172</v>
      </c>
      <c r="G54" s="220" t="s">
        <v>6</v>
      </c>
      <c r="H54" s="200">
        <v>2625</v>
      </c>
      <c r="I54" s="200">
        <v>2625</v>
      </c>
      <c r="J54" s="201">
        <v>0</v>
      </c>
      <c r="K54" s="201">
        <f t="shared" si="0"/>
        <v>2625</v>
      </c>
      <c r="L54" s="212" t="s">
        <v>181</v>
      </c>
    </row>
    <row r="55" spans="1:12" s="202" customFormat="1" x14ac:dyDescent="0.3">
      <c r="A55" s="228" t="s">
        <v>193</v>
      </c>
      <c r="B55" s="198">
        <v>2108</v>
      </c>
      <c r="C55" s="199"/>
      <c r="D55" s="228" t="s">
        <v>42</v>
      </c>
      <c r="E55" s="228" t="s">
        <v>42</v>
      </c>
      <c r="F55" s="228" t="s">
        <v>172</v>
      </c>
      <c r="G55" s="220" t="s">
        <v>6</v>
      </c>
      <c r="H55" s="200">
        <v>2625</v>
      </c>
      <c r="I55" s="200">
        <v>2625</v>
      </c>
      <c r="J55" s="201">
        <v>0</v>
      </c>
      <c r="K55" s="201">
        <f t="shared" si="0"/>
        <v>2625</v>
      </c>
      <c r="L55" s="212" t="s">
        <v>181</v>
      </c>
    </row>
    <row r="56" spans="1:12" s="202" customFormat="1" x14ac:dyDescent="0.3">
      <c r="A56" s="228" t="s">
        <v>140</v>
      </c>
      <c r="B56" s="198">
        <v>2091</v>
      </c>
      <c r="C56" s="199"/>
      <c r="D56" s="228" t="s">
        <v>42</v>
      </c>
      <c r="E56" s="228" t="s">
        <v>42</v>
      </c>
      <c r="F56" s="228" t="s">
        <v>141</v>
      </c>
      <c r="G56" s="220" t="s">
        <v>6</v>
      </c>
      <c r="H56" s="201">
        <v>5500</v>
      </c>
      <c r="I56" s="201">
        <v>5500</v>
      </c>
      <c r="J56" s="201">
        <v>0</v>
      </c>
      <c r="K56" s="201">
        <f t="shared" si="0"/>
        <v>5500</v>
      </c>
      <c r="L56" s="213" t="s">
        <v>176</v>
      </c>
    </row>
    <row r="57" spans="1:12" s="202" customFormat="1" x14ac:dyDescent="0.3">
      <c r="A57" s="228" t="s">
        <v>178</v>
      </c>
      <c r="B57" s="198">
        <v>2104</v>
      </c>
      <c r="C57" s="199"/>
      <c r="D57" s="228" t="s">
        <v>42</v>
      </c>
      <c r="E57" s="228" t="s">
        <v>42</v>
      </c>
      <c r="F57" s="228" t="s">
        <v>172</v>
      </c>
      <c r="G57" s="220" t="s">
        <v>6</v>
      </c>
      <c r="H57" s="200">
        <v>7750</v>
      </c>
      <c r="I57" s="200">
        <f>7750+836.7</f>
        <v>8586.7000000000007</v>
      </c>
      <c r="J57" s="201">
        <v>0</v>
      </c>
      <c r="K57" s="201">
        <f t="shared" si="0"/>
        <v>8586.7000000000007</v>
      </c>
      <c r="L57" s="212" t="s">
        <v>181</v>
      </c>
    </row>
    <row r="58" spans="1:12" s="202" customFormat="1" x14ac:dyDescent="0.3">
      <c r="A58" s="228" t="s">
        <v>142</v>
      </c>
      <c r="B58" s="198">
        <v>2090</v>
      </c>
      <c r="C58" s="199"/>
      <c r="D58" s="228" t="s">
        <v>42</v>
      </c>
      <c r="E58" s="228" t="s">
        <v>71</v>
      </c>
      <c r="F58" s="228" t="s">
        <v>124</v>
      </c>
      <c r="G58" s="220" t="s">
        <v>6</v>
      </c>
      <c r="H58" s="201">
        <v>5263.64</v>
      </c>
      <c r="I58" s="201">
        <v>5263.64</v>
      </c>
      <c r="J58" s="201">
        <v>0</v>
      </c>
      <c r="K58" s="201">
        <f t="shared" si="0"/>
        <v>5263.64</v>
      </c>
      <c r="L58" s="213" t="s">
        <v>184</v>
      </c>
    </row>
    <row r="59" spans="1:12" s="202" customFormat="1" x14ac:dyDescent="0.3">
      <c r="A59" s="228" t="s">
        <v>142</v>
      </c>
      <c r="B59" s="198">
        <v>2090</v>
      </c>
      <c r="C59" s="199"/>
      <c r="D59" s="228" t="s">
        <v>42</v>
      </c>
      <c r="E59" s="228" t="s">
        <v>71</v>
      </c>
      <c r="F59" s="228" t="s">
        <v>124</v>
      </c>
      <c r="G59" s="220" t="s">
        <v>6</v>
      </c>
      <c r="H59" s="201">
        <v>1100</v>
      </c>
      <c r="I59" s="201">
        <v>1100</v>
      </c>
      <c r="J59" s="201">
        <v>0</v>
      </c>
      <c r="K59" s="201">
        <f t="shared" si="0"/>
        <v>1100</v>
      </c>
      <c r="L59" s="213" t="s">
        <v>183</v>
      </c>
    </row>
    <row r="60" spans="1:12" s="202" customFormat="1" x14ac:dyDescent="0.3">
      <c r="A60" s="228" t="s">
        <v>39</v>
      </c>
      <c r="B60" s="198">
        <v>2002</v>
      </c>
      <c r="C60" s="199"/>
      <c r="D60" s="228" t="s">
        <v>42</v>
      </c>
      <c r="E60" s="228" t="s">
        <v>42</v>
      </c>
      <c r="F60" s="228" t="s">
        <v>325</v>
      </c>
      <c r="G60" s="220" t="s">
        <v>6</v>
      </c>
      <c r="H60" s="201">
        <v>4200</v>
      </c>
      <c r="I60" s="201">
        <f>4200+1916.25</f>
        <v>6116.25</v>
      </c>
      <c r="J60" s="201">
        <v>0</v>
      </c>
      <c r="K60" s="201">
        <f>I60-J60</f>
        <v>6116.25</v>
      </c>
      <c r="L60" s="213" t="s">
        <v>176</v>
      </c>
    </row>
    <row r="61" spans="1:12" s="202" customFormat="1" x14ac:dyDescent="0.3">
      <c r="A61" s="228" t="s">
        <v>133</v>
      </c>
      <c r="B61" s="198">
        <v>2088</v>
      </c>
      <c r="C61" s="199"/>
      <c r="D61" s="228" t="s">
        <v>42</v>
      </c>
      <c r="E61" s="228" t="s">
        <v>320</v>
      </c>
      <c r="F61" s="228" t="s">
        <v>124</v>
      </c>
      <c r="G61" s="220" t="s">
        <v>6</v>
      </c>
      <c r="H61" s="201">
        <v>6500</v>
      </c>
      <c r="I61" s="201">
        <v>6500</v>
      </c>
      <c r="J61" s="201">
        <v>0</v>
      </c>
      <c r="K61" s="201">
        <f>I61-J61</f>
        <v>6500</v>
      </c>
      <c r="L61" s="213" t="s">
        <v>183</v>
      </c>
    </row>
    <row r="62" spans="1:12" s="202" customFormat="1" x14ac:dyDescent="0.3">
      <c r="A62" s="228" t="s">
        <v>194</v>
      </c>
      <c r="B62" s="198">
        <v>2109</v>
      </c>
      <c r="C62" s="199"/>
      <c r="D62" s="228" t="s">
        <v>42</v>
      </c>
      <c r="E62" s="228" t="s">
        <v>42</v>
      </c>
      <c r="F62" s="228" t="s">
        <v>172</v>
      </c>
      <c r="G62" s="220" t="s">
        <v>6</v>
      </c>
      <c r="H62" s="200">
        <v>2625</v>
      </c>
      <c r="I62" s="200">
        <v>2625</v>
      </c>
      <c r="J62" s="201">
        <v>0</v>
      </c>
      <c r="K62" s="201">
        <f>I62-J62</f>
        <v>2625</v>
      </c>
      <c r="L62" s="212" t="s">
        <v>181</v>
      </c>
    </row>
    <row r="63" spans="1:12" s="202" customFormat="1" x14ac:dyDescent="0.3">
      <c r="A63" s="228" t="s">
        <v>40</v>
      </c>
      <c r="B63" s="198">
        <v>2003</v>
      </c>
      <c r="C63" s="199"/>
      <c r="D63" s="228" t="s">
        <v>42</v>
      </c>
      <c r="E63" s="228" t="s">
        <v>42</v>
      </c>
      <c r="F63" s="228" t="s">
        <v>137</v>
      </c>
      <c r="G63" s="220" t="s">
        <v>6</v>
      </c>
      <c r="H63" s="201">
        <v>4200</v>
      </c>
      <c r="I63" s="201">
        <f>4200+1752</f>
        <v>5952</v>
      </c>
      <c r="J63" s="201">
        <v>0</v>
      </c>
      <c r="K63" s="201">
        <f>I63-J63</f>
        <v>5952</v>
      </c>
      <c r="L63" s="213" t="s">
        <v>176</v>
      </c>
    </row>
    <row r="64" spans="1:12" s="202" customFormat="1" x14ac:dyDescent="0.3">
      <c r="A64" s="228" t="s">
        <v>195</v>
      </c>
      <c r="B64" s="198">
        <v>2110</v>
      </c>
      <c r="C64" s="199"/>
      <c r="D64" s="228" t="s">
        <v>42</v>
      </c>
      <c r="E64" s="228" t="s">
        <v>42</v>
      </c>
      <c r="F64" s="228" t="s">
        <v>172</v>
      </c>
      <c r="G64" s="220" t="s">
        <v>6</v>
      </c>
      <c r="H64" s="200">
        <v>5500</v>
      </c>
      <c r="I64" s="200">
        <f>5500+836.7</f>
        <v>6336.7</v>
      </c>
      <c r="J64" s="201">
        <v>0</v>
      </c>
      <c r="K64" s="201">
        <f>I64-J64</f>
        <v>6336.7</v>
      </c>
      <c r="L64" s="212" t="s">
        <v>181</v>
      </c>
    </row>
    <row r="65" spans="1:12" s="235" customFormat="1" ht="16" customHeight="1" x14ac:dyDescent="0.25">
      <c r="A65" s="232"/>
      <c r="B65" s="233"/>
      <c r="C65" s="233" t="s">
        <v>102</v>
      </c>
      <c r="D65" s="232"/>
      <c r="E65" s="232"/>
      <c r="F65" s="232"/>
      <c r="G65" s="234"/>
      <c r="H65" s="236">
        <f>SUM(H2:H64)</f>
        <v>524538.39000000013</v>
      </c>
      <c r="I65" s="236">
        <f>SUM(I2:I64)</f>
        <v>621369.06000000006</v>
      </c>
      <c r="J65" s="236">
        <f>SUM(J2:J64)</f>
        <v>136524.45000000001</v>
      </c>
      <c r="K65" s="236">
        <f>SUM(K2:K64)</f>
        <v>484844.61000000004</v>
      </c>
      <c r="L65" s="229"/>
    </row>
    <row r="66" spans="1:12" x14ac:dyDescent="0.3">
      <c r="I66" s="170"/>
      <c r="J66" s="231"/>
      <c r="K66" s="231"/>
    </row>
    <row r="67" spans="1:12" x14ac:dyDescent="0.3">
      <c r="K67" s="170"/>
    </row>
    <row r="68" spans="1:12" x14ac:dyDescent="0.3">
      <c r="I68" s="170"/>
    </row>
  </sheetData>
  <autoFilter ref="A1:L68" xr:uid="{F4F634B4-E8FC-4EDC-87BB-48F7C1EB13A2}"/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64E19-2CEE-4AE3-B449-C1BC6DADD1DB}">
  <dimension ref="A1:L67"/>
  <sheetViews>
    <sheetView zoomScale="109" zoomScaleNormal="109" workbookViewId="0">
      <pane xSplit="2" topLeftCell="C1" activePane="topRight" state="frozen"/>
      <selection pane="topRight" activeCell="F60" sqref="F60"/>
    </sheetView>
  </sheetViews>
  <sheetFormatPr defaultColWidth="8" defaultRowHeight="12" x14ac:dyDescent="0.3"/>
  <cols>
    <col min="1" max="1" width="20.26953125" style="230" customWidth="1"/>
    <col min="2" max="2" width="6.7265625" style="203" customWidth="1"/>
    <col min="3" max="3" width="8" style="203" customWidth="1"/>
    <col min="4" max="4" width="9.453125" style="230" customWidth="1"/>
    <col min="5" max="5" width="12.1796875" style="230" customWidth="1"/>
    <col min="6" max="6" width="7.26953125" style="230" customWidth="1"/>
    <col min="7" max="7" width="6.81640625" style="221" customWidth="1"/>
    <col min="8" max="8" width="8.26953125" style="204" customWidth="1"/>
    <col min="9" max="9" width="8.453125" style="204" customWidth="1"/>
    <col min="10" max="10" width="8" style="204" customWidth="1"/>
    <col min="11" max="11" width="8.7265625" style="204" customWidth="1"/>
    <col min="12" max="12" width="50" style="214" customWidth="1"/>
    <col min="13" max="16384" width="8" style="205"/>
  </cols>
  <sheetData>
    <row r="1" spans="1:12" s="251" customFormat="1" ht="19" x14ac:dyDescent="0.25">
      <c r="A1" s="246" t="s">
        <v>319</v>
      </c>
      <c r="B1" s="247" t="s">
        <v>83</v>
      </c>
      <c r="C1" s="246" t="s">
        <v>78</v>
      </c>
      <c r="D1" s="248" t="s">
        <v>79</v>
      </c>
      <c r="E1" s="248" t="s">
        <v>81</v>
      </c>
      <c r="F1" s="248" t="s">
        <v>80</v>
      </c>
      <c r="G1" s="249" t="s">
        <v>82</v>
      </c>
      <c r="H1" s="250" t="s">
        <v>73</v>
      </c>
      <c r="I1" s="250" t="s">
        <v>85</v>
      </c>
      <c r="J1" s="250" t="s">
        <v>74</v>
      </c>
      <c r="K1" s="250" t="s">
        <v>75</v>
      </c>
      <c r="L1" s="206" t="s">
        <v>84</v>
      </c>
    </row>
    <row r="2" spans="1:12" s="174" customFormat="1" x14ac:dyDescent="0.3">
      <c r="A2" s="222" t="s">
        <v>16</v>
      </c>
      <c r="B2" s="171" t="s">
        <v>186</v>
      </c>
      <c r="C2" s="172" t="s">
        <v>2</v>
      </c>
      <c r="D2" s="222" t="s">
        <v>0</v>
      </c>
      <c r="E2" s="222" t="s">
        <v>1</v>
      </c>
      <c r="F2" s="222" t="s">
        <v>316</v>
      </c>
      <c r="G2" s="215"/>
      <c r="H2" s="173">
        <v>34993.339999999997</v>
      </c>
      <c r="I2" s="173">
        <v>37888.5</v>
      </c>
      <c r="J2" s="173">
        <v>9358.31</v>
      </c>
      <c r="K2" s="173">
        <f>I2-J2</f>
        <v>28530.190000000002</v>
      </c>
      <c r="L2" s="207" t="s">
        <v>265</v>
      </c>
    </row>
    <row r="3" spans="1:12" s="174" customFormat="1" x14ac:dyDescent="0.3">
      <c r="A3" s="222" t="s">
        <v>17</v>
      </c>
      <c r="B3" s="171" t="s">
        <v>187</v>
      </c>
      <c r="C3" s="172" t="s">
        <v>3</v>
      </c>
      <c r="D3" s="222" t="s">
        <v>0</v>
      </c>
      <c r="E3" s="222" t="s">
        <v>317</v>
      </c>
      <c r="F3" s="222" t="s">
        <v>229</v>
      </c>
      <c r="G3" s="215"/>
      <c r="H3" s="173">
        <v>32908.57</v>
      </c>
      <c r="I3" s="173">
        <v>35206.129999999997</v>
      </c>
      <c r="J3" s="173">
        <v>8722.65</v>
      </c>
      <c r="K3" s="173">
        <f t="shared" ref="K3:K59" si="0">I3-J3</f>
        <v>26483.479999999996</v>
      </c>
      <c r="L3" s="207" t="s">
        <v>265</v>
      </c>
    </row>
    <row r="4" spans="1:12" s="174" customFormat="1" x14ac:dyDescent="0.3">
      <c r="A4" s="222" t="s">
        <v>47</v>
      </c>
      <c r="B4" s="171" t="s">
        <v>188</v>
      </c>
      <c r="C4" s="172" t="s">
        <v>3</v>
      </c>
      <c r="D4" s="222" t="s">
        <v>0</v>
      </c>
      <c r="E4" s="222" t="s">
        <v>317</v>
      </c>
      <c r="F4" s="222" t="s">
        <v>230</v>
      </c>
      <c r="G4" s="215"/>
      <c r="H4" s="173">
        <v>32908.57</v>
      </c>
      <c r="I4" s="173">
        <f>32908.57+1894.62</f>
        <v>34803.19</v>
      </c>
      <c r="J4" s="173">
        <v>8785</v>
      </c>
      <c r="K4" s="173">
        <f t="shared" si="0"/>
        <v>26018.190000000002</v>
      </c>
      <c r="L4" s="207" t="s">
        <v>152</v>
      </c>
    </row>
    <row r="5" spans="1:12" s="179" customFormat="1" x14ac:dyDescent="0.3">
      <c r="A5" s="223" t="s">
        <v>185</v>
      </c>
      <c r="B5" s="175">
        <v>95</v>
      </c>
      <c r="C5" s="176" t="s">
        <v>101</v>
      </c>
      <c r="D5" s="223" t="s">
        <v>0</v>
      </c>
      <c r="E5" s="223" t="s">
        <v>318</v>
      </c>
      <c r="F5" s="223" t="s">
        <v>231</v>
      </c>
      <c r="G5" s="216"/>
      <c r="H5" s="177">
        <v>5208.1400000000003</v>
      </c>
      <c r="I5" s="178">
        <f>5208.14+1916.25</f>
        <v>7124.39</v>
      </c>
      <c r="J5" s="178">
        <v>381.98</v>
      </c>
      <c r="K5" s="177">
        <f t="shared" si="0"/>
        <v>6742.41</v>
      </c>
      <c r="L5" s="208" t="s">
        <v>257</v>
      </c>
    </row>
    <row r="6" spans="1:12" s="179" customFormat="1" x14ac:dyDescent="0.3">
      <c r="A6" s="223" t="s">
        <v>18</v>
      </c>
      <c r="B6" s="175" t="s">
        <v>190</v>
      </c>
      <c r="C6" s="176" t="s">
        <v>101</v>
      </c>
      <c r="D6" s="223" t="s">
        <v>0</v>
      </c>
      <c r="E6" s="237" t="s">
        <v>318</v>
      </c>
      <c r="F6" s="223" t="s">
        <v>138</v>
      </c>
      <c r="G6" s="216"/>
      <c r="H6" s="177">
        <v>5208.1400000000003</v>
      </c>
      <c r="I6" s="178">
        <f>5208.14+876</f>
        <v>6084.14</v>
      </c>
      <c r="J6" s="178">
        <v>392.19</v>
      </c>
      <c r="K6" s="177">
        <f t="shared" si="0"/>
        <v>5691.9500000000007</v>
      </c>
      <c r="L6" s="208" t="s">
        <v>257</v>
      </c>
    </row>
    <row r="7" spans="1:12" s="184" customFormat="1" x14ac:dyDescent="0.3">
      <c r="A7" s="224" t="s">
        <v>167</v>
      </c>
      <c r="B7" s="180">
        <v>92</v>
      </c>
      <c r="C7" s="181"/>
      <c r="D7" s="224"/>
      <c r="E7" s="238" t="s">
        <v>235</v>
      </c>
      <c r="F7" s="238" t="s">
        <v>51</v>
      </c>
      <c r="G7" s="217" t="s">
        <v>6</v>
      </c>
      <c r="H7" s="182">
        <v>0</v>
      </c>
      <c r="I7" s="183">
        <v>2628</v>
      </c>
      <c r="J7" s="183">
        <v>0</v>
      </c>
      <c r="K7" s="182">
        <f t="shared" si="0"/>
        <v>2628</v>
      </c>
      <c r="L7" s="209" t="s">
        <v>157</v>
      </c>
    </row>
    <row r="8" spans="1:12" s="184" customFormat="1" x14ac:dyDescent="0.3">
      <c r="A8" s="224" t="s">
        <v>173</v>
      </c>
      <c r="B8" s="180">
        <v>93</v>
      </c>
      <c r="C8" s="181"/>
      <c r="D8" s="224"/>
      <c r="E8" s="238" t="s">
        <v>235</v>
      </c>
      <c r="F8" s="238" t="s">
        <v>238</v>
      </c>
      <c r="G8" s="217"/>
      <c r="H8" s="182">
        <v>0</v>
      </c>
      <c r="I8" s="183">
        <v>2737.5</v>
      </c>
      <c r="J8" s="183">
        <v>0</v>
      </c>
      <c r="K8" s="182">
        <f t="shared" si="0"/>
        <v>2737.5</v>
      </c>
      <c r="L8" s="209" t="s">
        <v>157</v>
      </c>
    </row>
    <row r="9" spans="1:12" s="184" customFormat="1" x14ac:dyDescent="0.3">
      <c r="A9" s="224" t="s">
        <v>156</v>
      </c>
      <c r="B9" s="180">
        <v>90</v>
      </c>
      <c r="C9" s="181"/>
      <c r="D9" s="224"/>
      <c r="E9" s="238" t="s">
        <v>235</v>
      </c>
      <c r="F9" s="238" t="s">
        <v>225</v>
      </c>
      <c r="G9" s="217" t="s">
        <v>6</v>
      </c>
      <c r="H9" s="182">
        <v>0</v>
      </c>
      <c r="I9" s="183">
        <v>1368.75</v>
      </c>
      <c r="J9" s="183">
        <v>0</v>
      </c>
      <c r="K9" s="182">
        <f t="shared" si="0"/>
        <v>1368.75</v>
      </c>
      <c r="L9" s="209" t="s">
        <v>157</v>
      </c>
    </row>
    <row r="10" spans="1:12" s="184" customFormat="1" x14ac:dyDescent="0.3">
      <c r="A10" s="224" t="s">
        <v>174</v>
      </c>
      <c r="B10" s="180">
        <v>91</v>
      </c>
      <c r="C10" s="181"/>
      <c r="D10" s="224"/>
      <c r="E10" s="238" t="s">
        <v>235</v>
      </c>
      <c r="F10" s="238" t="s">
        <v>237</v>
      </c>
      <c r="G10" s="217" t="s">
        <v>14</v>
      </c>
      <c r="H10" s="182">
        <v>0</v>
      </c>
      <c r="I10" s="182">
        <v>0</v>
      </c>
      <c r="J10" s="182">
        <v>0</v>
      </c>
      <c r="K10" s="182">
        <f t="shared" si="0"/>
        <v>0</v>
      </c>
      <c r="L10" s="209"/>
    </row>
    <row r="11" spans="1:12" s="184" customFormat="1" x14ac:dyDescent="0.3">
      <c r="A11" s="224" t="s">
        <v>197</v>
      </c>
      <c r="B11" s="180">
        <v>94</v>
      </c>
      <c r="C11" s="181"/>
      <c r="D11" s="224"/>
      <c r="E11" s="238" t="s">
        <v>235</v>
      </c>
      <c r="F11" s="238" t="s">
        <v>13</v>
      </c>
      <c r="G11" s="217"/>
      <c r="H11" s="182">
        <v>0</v>
      </c>
      <c r="I11" s="182">
        <v>0</v>
      </c>
      <c r="J11" s="182">
        <v>0</v>
      </c>
      <c r="K11" s="182">
        <f t="shared" si="0"/>
        <v>0</v>
      </c>
      <c r="L11" s="209"/>
    </row>
    <row r="12" spans="1:12" s="188" customFormat="1" x14ac:dyDescent="0.3">
      <c r="A12" s="225" t="s">
        <v>107</v>
      </c>
      <c r="B12" s="185">
        <v>88</v>
      </c>
      <c r="C12" s="186" t="s">
        <v>286</v>
      </c>
      <c r="D12" s="225" t="s">
        <v>4</v>
      </c>
      <c r="E12" s="225" t="s">
        <v>76</v>
      </c>
      <c r="F12" s="225" t="s">
        <v>136</v>
      </c>
      <c r="G12" s="218" t="s">
        <v>6</v>
      </c>
      <c r="H12" s="187">
        <v>9474.9</v>
      </c>
      <c r="I12" s="187">
        <v>9474.9</v>
      </c>
      <c r="J12" s="187">
        <v>2520.9299999999998</v>
      </c>
      <c r="K12" s="226">
        <f t="shared" si="0"/>
        <v>6953.9699999999993</v>
      </c>
      <c r="L12" s="210" t="s">
        <v>209</v>
      </c>
    </row>
    <row r="13" spans="1:12" s="188" customFormat="1" x14ac:dyDescent="0.3">
      <c r="A13" s="225" t="s">
        <v>104</v>
      </c>
      <c r="B13" s="185">
        <v>84</v>
      </c>
      <c r="C13" s="186" t="s">
        <v>286</v>
      </c>
      <c r="D13" s="225" t="s">
        <v>4</v>
      </c>
      <c r="E13" s="225" t="s">
        <v>76</v>
      </c>
      <c r="F13" s="225" t="s">
        <v>136</v>
      </c>
      <c r="G13" s="218" t="s">
        <v>6</v>
      </c>
      <c r="H13" s="187">
        <v>9474.9</v>
      </c>
      <c r="I13" s="187">
        <v>9474.9</v>
      </c>
      <c r="J13" s="187">
        <v>2378.7199999999998</v>
      </c>
      <c r="K13" s="226">
        <f t="shared" si="0"/>
        <v>7096.18</v>
      </c>
      <c r="L13" s="210" t="s">
        <v>209</v>
      </c>
    </row>
    <row r="14" spans="1:12" s="188" customFormat="1" x14ac:dyDescent="0.3">
      <c r="A14" s="225" t="s">
        <v>31</v>
      </c>
      <c r="B14" s="185">
        <v>80</v>
      </c>
      <c r="C14" s="186" t="s">
        <v>287</v>
      </c>
      <c r="D14" s="225" t="s">
        <v>296</v>
      </c>
      <c r="E14" s="225" t="s">
        <v>320</v>
      </c>
      <c r="F14" s="225" t="s">
        <v>88</v>
      </c>
      <c r="G14" s="218" t="s">
        <v>6</v>
      </c>
      <c r="H14" s="187">
        <v>14011.1</v>
      </c>
      <c r="I14" s="187">
        <v>14571.54</v>
      </c>
      <c r="J14" s="187">
        <v>4197.1099999999997</v>
      </c>
      <c r="K14" s="226">
        <f t="shared" si="0"/>
        <v>10374.43</v>
      </c>
      <c r="L14" s="210" t="s">
        <v>209</v>
      </c>
    </row>
    <row r="15" spans="1:12" s="188" customFormat="1" x14ac:dyDescent="0.3">
      <c r="A15" s="225" t="s">
        <v>182</v>
      </c>
      <c r="B15" s="185">
        <v>54</v>
      </c>
      <c r="C15" s="186" t="s">
        <v>288</v>
      </c>
      <c r="D15" s="225" t="s">
        <v>10</v>
      </c>
      <c r="E15" s="225" t="s">
        <v>320</v>
      </c>
      <c r="F15" s="225" t="s">
        <v>7</v>
      </c>
      <c r="G15" s="218" t="s">
        <v>6</v>
      </c>
      <c r="H15" s="187">
        <v>9680.8799999999992</v>
      </c>
      <c r="I15" s="187">
        <v>13036.21</v>
      </c>
      <c r="J15" s="187">
        <v>3358.08</v>
      </c>
      <c r="K15" s="226">
        <f t="shared" si="0"/>
        <v>9678.1299999999992</v>
      </c>
      <c r="L15" s="210" t="s">
        <v>297</v>
      </c>
    </row>
    <row r="16" spans="1:12" s="188" customFormat="1" x14ac:dyDescent="0.3">
      <c r="A16" s="225" t="s">
        <v>19</v>
      </c>
      <c r="B16" s="185">
        <v>4</v>
      </c>
      <c r="C16" s="186" t="s">
        <v>270</v>
      </c>
      <c r="D16" s="225" t="s">
        <v>296</v>
      </c>
      <c r="E16" s="225" t="s">
        <v>76</v>
      </c>
      <c r="F16" s="225" t="s">
        <v>88</v>
      </c>
      <c r="G16" s="218" t="s">
        <v>6</v>
      </c>
      <c r="H16" s="187">
        <v>16500.2</v>
      </c>
      <c r="I16" s="187">
        <v>17820.22</v>
      </c>
      <c r="J16" s="187">
        <v>4845.33</v>
      </c>
      <c r="K16" s="226">
        <f t="shared" si="0"/>
        <v>12974.890000000001</v>
      </c>
      <c r="L16" s="210" t="s">
        <v>213</v>
      </c>
    </row>
    <row r="17" spans="1:12" s="188" customFormat="1" x14ac:dyDescent="0.3">
      <c r="A17" s="225" t="s">
        <v>106</v>
      </c>
      <c r="B17" s="185">
        <v>85</v>
      </c>
      <c r="C17" s="186" t="s">
        <v>286</v>
      </c>
      <c r="D17" s="225" t="s">
        <v>4</v>
      </c>
      <c r="E17" s="225" t="s">
        <v>76</v>
      </c>
      <c r="F17" s="225" t="s">
        <v>137</v>
      </c>
      <c r="G17" s="218" t="s">
        <v>6</v>
      </c>
      <c r="H17" s="187">
        <v>9474.9</v>
      </c>
      <c r="I17" s="187">
        <v>11393.19</v>
      </c>
      <c r="J17" s="187">
        <v>6540.74</v>
      </c>
      <c r="K17" s="226">
        <f t="shared" si="0"/>
        <v>4852.4500000000007</v>
      </c>
      <c r="L17" s="210" t="s">
        <v>298</v>
      </c>
    </row>
    <row r="18" spans="1:12" s="188" customFormat="1" x14ac:dyDescent="0.3">
      <c r="A18" s="225" t="s">
        <v>33</v>
      </c>
      <c r="B18" s="185">
        <v>75</v>
      </c>
      <c r="C18" s="186" t="s">
        <v>288</v>
      </c>
      <c r="D18" s="225" t="s">
        <v>10</v>
      </c>
      <c r="E18" s="225" t="s">
        <v>320</v>
      </c>
      <c r="F18" s="225" t="s">
        <v>136</v>
      </c>
      <c r="G18" s="218" t="s">
        <v>6</v>
      </c>
      <c r="H18" s="187">
        <v>9680.8799999999992</v>
      </c>
      <c r="I18" s="187">
        <v>13700.08</v>
      </c>
      <c r="J18" s="187">
        <v>6349.14</v>
      </c>
      <c r="K18" s="226">
        <f t="shared" si="0"/>
        <v>7350.94</v>
      </c>
      <c r="L18" s="210" t="s">
        <v>323</v>
      </c>
    </row>
    <row r="19" spans="1:12" s="188" customFormat="1" x14ac:dyDescent="0.3">
      <c r="A19" s="225" t="s">
        <v>29</v>
      </c>
      <c r="B19" s="185">
        <v>57</v>
      </c>
      <c r="C19" s="186" t="s">
        <v>289</v>
      </c>
      <c r="D19" s="225" t="s">
        <v>296</v>
      </c>
      <c r="E19" s="225" t="s">
        <v>76</v>
      </c>
      <c r="F19" s="239" t="s">
        <v>242</v>
      </c>
      <c r="G19" s="218" t="s">
        <v>6</v>
      </c>
      <c r="H19" s="187">
        <v>13266.04</v>
      </c>
      <c r="I19" s="187">
        <v>14895.09</v>
      </c>
      <c r="J19" s="187">
        <v>3515.08</v>
      </c>
      <c r="K19" s="226">
        <f t="shared" si="0"/>
        <v>11380.01</v>
      </c>
      <c r="L19" s="210" t="s">
        <v>299</v>
      </c>
    </row>
    <row r="20" spans="1:12" s="188" customFormat="1" x14ac:dyDescent="0.3">
      <c r="A20" s="225" t="s">
        <v>30</v>
      </c>
      <c r="B20" s="185">
        <v>58</v>
      </c>
      <c r="C20" s="186" t="s">
        <v>315</v>
      </c>
      <c r="D20" s="225" t="s">
        <v>10</v>
      </c>
      <c r="E20" s="225" t="s">
        <v>77</v>
      </c>
      <c r="F20" s="239" t="s">
        <v>242</v>
      </c>
      <c r="G20" s="218" t="s">
        <v>6</v>
      </c>
      <c r="H20" s="187">
        <v>7575.14</v>
      </c>
      <c r="I20" s="187">
        <v>9825.73</v>
      </c>
      <c r="J20" s="189">
        <v>2077.12</v>
      </c>
      <c r="K20" s="226">
        <f t="shared" si="0"/>
        <v>7748.61</v>
      </c>
      <c r="L20" s="210" t="s">
        <v>300</v>
      </c>
    </row>
    <row r="21" spans="1:12" s="188" customFormat="1" x14ac:dyDescent="0.3">
      <c r="A21" s="225" t="s">
        <v>22</v>
      </c>
      <c r="B21" s="185">
        <v>14</v>
      </c>
      <c r="C21" s="186" t="s">
        <v>270</v>
      </c>
      <c r="D21" s="225" t="s">
        <v>296</v>
      </c>
      <c r="E21" s="225" t="s">
        <v>320</v>
      </c>
      <c r="F21" s="225" t="s">
        <v>9</v>
      </c>
      <c r="G21" s="218" t="s">
        <v>6</v>
      </c>
      <c r="H21" s="187">
        <v>16500.2</v>
      </c>
      <c r="I21" s="187">
        <v>19470.240000000002</v>
      </c>
      <c r="J21" s="187">
        <v>5203.6499999999996</v>
      </c>
      <c r="K21" s="226">
        <f t="shared" si="0"/>
        <v>14266.590000000002</v>
      </c>
      <c r="L21" s="210" t="s">
        <v>214</v>
      </c>
    </row>
    <row r="22" spans="1:12" s="188" customFormat="1" x14ac:dyDescent="0.3">
      <c r="A22" s="225" t="s">
        <v>25</v>
      </c>
      <c r="B22" s="185">
        <v>44</v>
      </c>
      <c r="C22" s="186" t="s">
        <v>271</v>
      </c>
      <c r="D22" s="225" t="s">
        <v>296</v>
      </c>
      <c r="E22" s="225" t="s">
        <v>76</v>
      </c>
      <c r="F22" s="225" t="s">
        <v>5</v>
      </c>
      <c r="G22" s="218" t="s">
        <v>6</v>
      </c>
      <c r="H22" s="187">
        <v>12564.1</v>
      </c>
      <c r="I22" s="187">
        <v>13066.66</v>
      </c>
      <c r="J22" s="187">
        <v>3893.11</v>
      </c>
      <c r="K22" s="226">
        <f t="shared" si="0"/>
        <v>9173.5499999999993</v>
      </c>
      <c r="L22" s="210" t="s">
        <v>209</v>
      </c>
    </row>
    <row r="23" spans="1:12" s="188" customFormat="1" x14ac:dyDescent="0.3">
      <c r="A23" s="225" t="s">
        <v>38</v>
      </c>
      <c r="B23" s="185">
        <v>61</v>
      </c>
      <c r="C23" s="186" t="s">
        <v>111</v>
      </c>
      <c r="D23" s="225" t="s">
        <v>4</v>
      </c>
      <c r="E23" s="225" t="s">
        <v>76</v>
      </c>
      <c r="F23" s="225" t="s">
        <v>89</v>
      </c>
      <c r="G23" s="218" t="s">
        <v>6</v>
      </c>
      <c r="H23" s="187">
        <v>12439.9</v>
      </c>
      <c r="I23" s="187">
        <v>12937.5</v>
      </c>
      <c r="J23" s="187">
        <v>3330.94</v>
      </c>
      <c r="K23" s="226">
        <f t="shared" si="0"/>
        <v>9606.56</v>
      </c>
      <c r="L23" s="210" t="s">
        <v>213</v>
      </c>
    </row>
    <row r="24" spans="1:12" s="188" customFormat="1" x14ac:dyDescent="0.3">
      <c r="A24" s="225" t="s">
        <v>21</v>
      </c>
      <c r="B24" s="185">
        <v>13</v>
      </c>
      <c r="C24" s="186" t="s">
        <v>270</v>
      </c>
      <c r="D24" s="225" t="s">
        <v>296</v>
      </c>
      <c r="E24" s="225" t="s">
        <v>320</v>
      </c>
      <c r="F24" s="225" t="s">
        <v>8</v>
      </c>
      <c r="G24" s="218" t="s">
        <v>6</v>
      </c>
      <c r="H24" s="187">
        <v>16500.2</v>
      </c>
      <c r="I24" s="187">
        <v>19470.240000000002</v>
      </c>
      <c r="J24" s="187">
        <v>5744.67</v>
      </c>
      <c r="K24" s="226">
        <f t="shared" si="0"/>
        <v>13725.570000000002</v>
      </c>
      <c r="L24" s="210" t="s">
        <v>281</v>
      </c>
    </row>
    <row r="25" spans="1:12" s="188" customFormat="1" x14ac:dyDescent="0.3">
      <c r="A25" s="225" t="s">
        <v>34</v>
      </c>
      <c r="B25" s="185">
        <v>73</v>
      </c>
      <c r="C25" s="186" t="s">
        <v>287</v>
      </c>
      <c r="D25" s="225" t="s">
        <v>296</v>
      </c>
      <c r="E25" s="225" t="s">
        <v>115</v>
      </c>
      <c r="F25" s="225" t="s">
        <v>5</v>
      </c>
      <c r="G25" s="218" t="s">
        <v>6</v>
      </c>
      <c r="H25" s="187">
        <v>14011.1</v>
      </c>
      <c r="I25" s="187">
        <v>24925.26</v>
      </c>
      <c r="J25" s="187">
        <v>15213.69</v>
      </c>
      <c r="K25" s="226">
        <f t="shared" si="0"/>
        <v>9711.5699999999979</v>
      </c>
      <c r="L25" s="210" t="s">
        <v>301</v>
      </c>
    </row>
    <row r="26" spans="1:12" s="188" customFormat="1" x14ac:dyDescent="0.3">
      <c r="A26" s="225" t="s">
        <v>109</v>
      </c>
      <c r="B26" s="185">
        <v>89</v>
      </c>
      <c r="C26" s="186" t="s">
        <v>286</v>
      </c>
      <c r="D26" s="225" t="s">
        <v>4</v>
      </c>
      <c r="E26" s="225" t="s">
        <v>76</v>
      </c>
      <c r="F26" s="225" t="s">
        <v>8</v>
      </c>
      <c r="G26" s="218" t="s">
        <v>6</v>
      </c>
      <c r="H26" s="187">
        <v>9474.9</v>
      </c>
      <c r="I26" s="187">
        <v>10422.39</v>
      </c>
      <c r="J26" s="187">
        <v>2639.28</v>
      </c>
      <c r="K26" s="226">
        <f t="shared" si="0"/>
        <v>7783.1099999999988</v>
      </c>
      <c r="L26" s="210" t="s">
        <v>214</v>
      </c>
    </row>
    <row r="27" spans="1:12" s="188" customFormat="1" x14ac:dyDescent="0.3">
      <c r="A27" s="225" t="s">
        <v>196</v>
      </c>
      <c r="B27" s="185">
        <v>60</v>
      </c>
      <c r="C27" s="186" t="s">
        <v>290</v>
      </c>
      <c r="D27" s="225" t="s">
        <v>0</v>
      </c>
      <c r="E27" s="225" t="s">
        <v>320</v>
      </c>
      <c r="F27" s="225" t="s">
        <v>13</v>
      </c>
      <c r="G27" s="218" t="s">
        <v>14</v>
      </c>
      <c r="H27" s="187">
        <v>18962.259999999998</v>
      </c>
      <c r="I27" s="187">
        <v>23063.63</v>
      </c>
      <c r="J27" s="187">
        <v>5613.52</v>
      </c>
      <c r="K27" s="226">
        <f t="shared" si="0"/>
        <v>17450.11</v>
      </c>
      <c r="L27" s="210" t="s">
        <v>268</v>
      </c>
    </row>
    <row r="28" spans="1:12" s="188" customFormat="1" x14ac:dyDescent="0.3">
      <c r="A28" s="225" t="s">
        <v>69</v>
      </c>
      <c r="B28" s="185">
        <v>81</v>
      </c>
      <c r="C28" s="186" t="s">
        <v>291</v>
      </c>
      <c r="D28" s="225" t="s">
        <v>0</v>
      </c>
      <c r="E28" s="225" t="s">
        <v>44</v>
      </c>
      <c r="F28" s="225" t="s">
        <v>13</v>
      </c>
      <c r="G28" s="218" t="s">
        <v>14</v>
      </c>
      <c r="H28" s="187">
        <v>15766.65</v>
      </c>
      <c r="I28" s="187">
        <v>17343.310000000001</v>
      </c>
      <c r="J28" s="187">
        <v>4532.33</v>
      </c>
      <c r="K28" s="226">
        <f t="shared" si="0"/>
        <v>12810.980000000001</v>
      </c>
      <c r="L28" s="210" t="s">
        <v>214</v>
      </c>
    </row>
    <row r="29" spans="1:12" s="188" customFormat="1" x14ac:dyDescent="0.3">
      <c r="A29" s="225" t="s">
        <v>32</v>
      </c>
      <c r="B29" s="185">
        <v>76</v>
      </c>
      <c r="C29" s="186" t="s">
        <v>288</v>
      </c>
      <c r="D29" s="225" t="s">
        <v>10</v>
      </c>
      <c r="E29" s="225" t="s">
        <v>320</v>
      </c>
      <c r="F29" s="225" t="s">
        <v>137</v>
      </c>
      <c r="G29" s="218" t="s">
        <v>6</v>
      </c>
      <c r="H29" s="187">
        <v>9680.8799999999992</v>
      </c>
      <c r="I29" s="187">
        <v>13036.21</v>
      </c>
      <c r="J29" s="187">
        <v>3371.79</v>
      </c>
      <c r="K29" s="226">
        <f t="shared" si="0"/>
        <v>9664.4199999999983</v>
      </c>
      <c r="L29" s="210" t="s">
        <v>302</v>
      </c>
    </row>
    <row r="30" spans="1:12" s="188" customFormat="1" x14ac:dyDescent="0.3">
      <c r="A30" s="225" t="s">
        <v>20</v>
      </c>
      <c r="B30" s="185">
        <v>8</v>
      </c>
      <c r="C30" s="186" t="s">
        <v>292</v>
      </c>
      <c r="D30" s="225" t="s">
        <v>296</v>
      </c>
      <c r="E30" s="225" t="s">
        <v>320</v>
      </c>
      <c r="F30" s="225" t="s">
        <v>90</v>
      </c>
      <c r="G30" s="218" t="s">
        <v>6</v>
      </c>
      <c r="H30" s="187">
        <v>15622.31</v>
      </c>
      <c r="I30" s="187">
        <v>18434.32</v>
      </c>
      <c r="J30" s="187">
        <v>5145.1099999999997</v>
      </c>
      <c r="K30" s="226">
        <f t="shared" si="0"/>
        <v>13289.21</v>
      </c>
      <c r="L30" s="210" t="s">
        <v>214</v>
      </c>
    </row>
    <row r="31" spans="1:12" s="188" customFormat="1" x14ac:dyDescent="0.3">
      <c r="A31" s="225" t="s">
        <v>105</v>
      </c>
      <c r="B31" s="185">
        <v>79</v>
      </c>
      <c r="C31" s="186" t="s">
        <v>293</v>
      </c>
      <c r="D31" s="225" t="s">
        <v>10</v>
      </c>
      <c r="E31" s="225" t="s">
        <v>77</v>
      </c>
      <c r="F31" s="225" t="s">
        <v>90</v>
      </c>
      <c r="G31" s="218" t="s">
        <v>6</v>
      </c>
      <c r="H31" s="187">
        <v>8055.68</v>
      </c>
      <c r="I31" s="187">
        <v>9683.48</v>
      </c>
      <c r="J31" s="190">
        <v>2436.08</v>
      </c>
      <c r="K31" s="226">
        <f t="shared" si="0"/>
        <v>7247.4</v>
      </c>
      <c r="L31" s="210" t="s">
        <v>297</v>
      </c>
    </row>
    <row r="32" spans="1:12" s="188" customFormat="1" x14ac:dyDescent="0.3">
      <c r="A32" s="225" t="s">
        <v>26</v>
      </c>
      <c r="B32" s="185">
        <v>49</v>
      </c>
      <c r="C32" s="186" t="s">
        <v>293</v>
      </c>
      <c r="D32" s="225" t="s">
        <v>10</v>
      </c>
      <c r="E32" s="225" t="s">
        <v>77</v>
      </c>
      <c r="F32" s="225" t="s">
        <v>5</v>
      </c>
      <c r="G32" s="218" t="s">
        <v>6</v>
      </c>
      <c r="H32" s="187">
        <v>8055.68</v>
      </c>
      <c r="I32" s="187">
        <v>9729.8799999999992</v>
      </c>
      <c r="J32" s="187">
        <v>5334.44</v>
      </c>
      <c r="K32" s="226">
        <f t="shared" si="0"/>
        <v>4395.4399999999996</v>
      </c>
      <c r="L32" s="210" t="s">
        <v>303</v>
      </c>
    </row>
    <row r="33" spans="1:12" s="188" customFormat="1" x14ac:dyDescent="0.3">
      <c r="A33" s="225" t="s">
        <v>108</v>
      </c>
      <c r="B33" s="185">
        <v>86</v>
      </c>
      <c r="C33" s="186" t="s">
        <v>294</v>
      </c>
      <c r="D33" s="225" t="s">
        <v>4</v>
      </c>
      <c r="E33" s="225" t="s">
        <v>76</v>
      </c>
      <c r="F33" s="225" t="s">
        <v>9</v>
      </c>
      <c r="G33" s="218" t="s">
        <v>6</v>
      </c>
      <c r="H33" s="187">
        <v>8973.5300000000007</v>
      </c>
      <c r="I33" s="187">
        <v>10867.99</v>
      </c>
      <c r="J33" s="187">
        <v>7675.54</v>
      </c>
      <c r="K33" s="226">
        <f t="shared" si="0"/>
        <v>3192.45</v>
      </c>
      <c r="L33" s="210" t="s">
        <v>304</v>
      </c>
    </row>
    <row r="34" spans="1:12" s="188" customFormat="1" x14ac:dyDescent="0.3">
      <c r="A34" s="225" t="s">
        <v>37</v>
      </c>
      <c r="B34" s="185">
        <v>65</v>
      </c>
      <c r="C34" s="186" t="s">
        <v>153</v>
      </c>
      <c r="D34" s="225" t="s">
        <v>4</v>
      </c>
      <c r="E34" s="225" t="s">
        <v>76</v>
      </c>
      <c r="F34" s="225" t="s">
        <v>8</v>
      </c>
      <c r="G34" s="218" t="s">
        <v>6</v>
      </c>
      <c r="H34" s="187">
        <v>12439.9</v>
      </c>
      <c r="I34" s="187">
        <v>12937.5</v>
      </c>
      <c r="J34" s="187">
        <v>3320.73</v>
      </c>
      <c r="K34" s="226">
        <f t="shared" si="0"/>
        <v>9616.77</v>
      </c>
      <c r="L34" s="210" t="s">
        <v>213</v>
      </c>
    </row>
    <row r="35" spans="1:12" s="188" customFormat="1" x14ac:dyDescent="0.3">
      <c r="A35" s="225" t="s">
        <v>24</v>
      </c>
      <c r="B35" s="185">
        <v>35</v>
      </c>
      <c r="C35" s="186" t="s">
        <v>295</v>
      </c>
      <c r="D35" s="225" t="s">
        <v>10</v>
      </c>
      <c r="E35" s="225" t="s">
        <v>320</v>
      </c>
      <c r="F35" s="225" t="s">
        <v>89</v>
      </c>
      <c r="G35" s="218" t="s">
        <v>6</v>
      </c>
      <c r="H35" s="187">
        <v>9103.19</v>
      </c>
      <c r="I35" s="187">
        <v>16908.2</v>
      </c>
      <c r="J35" s="187">
        <v>10549.32</v>
      </c>
      <c r="K35" s="226">
        <f t="shared" si="0"/>
        <v>6358.880000000001</v>
      </c>
      <c r="L35" s="210" t="s">
        <v>305</v>
      </c>
    </row>
    <row r="36" spans="1:12" s="188" customFormat="1" x14ac:dyDescent="0.3">
      <c r="A36" s="225" t="s">
        <v>28</v>
      </c>
      <c r="B36" s="185">
        <v>56</v>
      </c>
      <c r="C36" s="186" t="s">
        <v>270</v>
      </c>
      <c r="D36" s="225" t="s">
        <v>296</v>
      </c>
      <c r="E36" s="225" t="s">
        <v>320</v>
      </c>
      <c r="F36" s="225" t="s">
        <v>5</v>
      </c>
      <c r="G36" s="218" t="s">
        <v>6</v>
      </c>
      <c r="H36" s="187">
        <v>16500.2</v>
      </c>
      <c r="I36" s="187">
        <v>19517.830000000002</v>
      </c>
      <c r="J36" s="187">
        <v>4945.9399999999996</v>
      </c>
      <c r="K36" s="226">
        <f t="shared" si="0"/>
        <v>14571.890000000003</v>
      </c>
      <c r="L36" s="210" t="s">
        <v>268</v>
      </c>
    </row>
    <row r="37" spans="1:12" s="188" customFormat="1" x14ac:dyDescent="0.3">
      <c r="A37" s="225" t="s">
        <v>23</v>
      </c>
      <c r="B37" s="185">
        <v>34</v>
      </c>
      <c r="C37" s="186" t="s">
        <v>288</v>
      </c>
      <c r="D37" s="225" t="s">
        <v>10</v>
      </c>
      <c r="E37" s="225" t="s">
        <v>77</v>
      </c>
      <c r="F37" s="225" t="s">
        <v>89</v>
      </c>
      <c r="G37" s="218" t="s">
        <v>6</v>
      </c>
      <c r="H37" s="187">
        <v>9680.8799999999992</v>
      </c>
      <c r="I37" s="187">
        <v>10761.73</v>
      </c>
      <c r="J37" s="187">
        <v>2732.6</v>
      </c>
      <c r="K37" s="226">
        <f t="shared" si="0"/>
        <v>8029.1299999999992</v>
      </c>
      <c r="L37" s="210" t="s">
        <v>306</v>
      </c>
    </row>
    <row r="38" spans="1:12" s="188" customFormat="1" x14ac:dyDescent="0.3">
      <c r="A38" s="225" t="s">
        <v>36</v>
      </c>
      <c r="B38" s="185">
        <v>69</v>
      </c>
      <c r="C38" s="186" t="s">
        <v>289</v>
      </c>
      <c r="D38" s="225" t="s">
        <v>296</v>
      </c>
      <c r="E38" s="225" t="s">
        <v>43</v>
      </c>
      <c r="F38" s="225" t="s">
        <v>91</v>
      </c>
      <c r="G38" s="218" t="s">
        <v>15</v>
      </c>
      <c r="H38" s="187">
        <v>13266.04</v>
      </c>
      <c r="I38" s="187">
        <v>18049.21</v>
      </c>
      <c r="J38" s="187">
        <v>11757.73</v>
      </c>
      <c r="K38" s="226">
        <f t="shared" si="0"/>
        <v>6291.48</v>
      </c>
      <c r="L38" s="210" t="s">
        <v>307</v>
      </c>
    </row>
    <row r="39" spans="1:12" s="188" customFormat="1" x14ac:dyDescent="0.3">
      <c r="A39" s="225" t="s">
        <v>27</v>
      </c>
      <c r="B39" s="185">
        <v>51</v>
      </c>
      <c r="C39" s="186" t="s">
        <v>293</v>
      </c>
      <c r="D39" s="225" t="s">
        <v>10</v>
      </c>
      <c r="E39" s="225" t="s">
        <v>77</v>
      </c>
      <c r="F39" s="225" t="s">
        <v>9</v>
      </c>
      <c r="G39" s="218" t="s">
        <v>6</v>
      </c>
      <c r="H39" s="187">
        <v>8055.68</v>
      </c>
      <c r="I39" s="187">
        <v>8877.91</v>
      </c>
      <c r="J39" s="187">
        <v>2734.49</v>
      </c>
      <c r="K39" s="226">
        <f t="shared" si="0"/>
        <v>6143.42</v>
      </c>
      <c r="L39" s="210" t="s">
        <v>308</v>
      </c>
    </row>
    <row r="40" spans="1:12" s="188" customFormat="1" x14ac:dyDescent="0.3">
      <c r="A40" s="225" t="s">
        <v>35</v>
      </c>
      <c r="B40" s="185">
        <v>70</v>
      </c>
      <c r="C40" s="186" t="s">
        <v>271</v>
      </c>
      <c r="D40" s="225" t="s">
        <v>296</v>
      </c>
      <c r="E40" s="225" t="s">
        <v>43</v>
      </c>
      <c r="F40" s="225" t="s">
        <v>91</v>
      </c>
      <c r="G40" s="218" t="s">
        <v>15</v>
      </c>
      <c r="H40" s="187">
        <v>12564.1</v>
      </c>
      <c r="I40" s="187">
        <v>14265.35</v>
      </c>
      <c r="J40" s="187">
        <v>12005.14</v>
      </c>
      <c r="K40" s="226">
        <f t="shared" si="0"/>
        <v>2260.2100000000009</v>
      </c>
      <c r="L40" s="210" t="s">
        <v>203</v>
      </c>
    </row>
    <row r="41" spans="1:12" s="196" customFormat="1" x14ac:dyDescent="0.3">
      <c r="A41" s="227" t="s">
        <v>275</v>
      </c>
      <c r="B41" s="191">
        <v>1026</v>
      </c>
      <c r="C41" s="192"/>
      <c r="D41" s="227" t="s">
        <v>119</v>
      </c>
      <c r="E41" s="227" t="s">
        <v>144</v>
      </c>
      <c r="F41" s="227" t="s">
        <v>90</v>
      </c>
      <c r="G41" s="219" t="s">
        <v>14</v>
      </c>
      <c r="H41" s="193">
        <v>1200</v>
      </c>
      <c r="I41" s="193">
        <v>1476</v>
      </c>
      <c r="J41" s="193">
        <v>0</v>
      </c>
      <c r="K41" s="195">
        <f>I41-J41</f>
        <v>1476</v>
      </c>
      <c r="L41" s="211" t="s">
        <v>263</v>
      </c>
    </row>
    <row r="42" spans="1:12" s="196" customFormat="1" x14ac:dyDescent="0.3">
      <c r="A42" s="227" t="s">
        <v>273</v>
      </c>
      <c r="B42" s="191">
        <v>1125</v>
      </c>
      <c r="C42" s="192"/>
      <c r="D42" s="227" t="s">
        <v>120</v>
      </c>
      <c r="E42" s="227" t="s">
        <v>144</v>
      </c>
      <c r="F42" s="227" t="s">
        <v>5</v>
      </c>
      <c r="G42" s="219" t="s">
        <v>14</v>
      </c>
      <c r="H42" s="193">
        <v>1200</v>
      </c>
      <c r="I42" s="193">
        <v>1729</v>
      </c>
      <c r="J42" s="193">
        <v>0</v>
      </c>
      <c r="K42" s="195">
        <f>I42-J42</f>
        <v>1729</v>
      </c>
      <c r="L42" s="211" t="s">
        <v>263</v>
      </c>
    </row>
    <row r="43" spans="1:12" s="196" customFormat="1" x14ac:dyDescent="0.3">
      <c r="A43" s="227" t="s">
        <v>274</v>
      </c>
      <c r="B43" s="191">
        <v>1025</v>
      </c>
      <c r="C43" s="192"/>
      <c r="D43" s="227" t="s">
        <v>119</v>
      </c>
      <c r="E43" s="227" t="s">
        <v>144</v>
      </c>
      <c r="F43" s="227" t="s">
        <v>325</v>
      </c>
      <c r="G43" s="219" t="s">
        <v>14</v>
      </c>
      <c r="H43" s="194">
        <v>1200</v>
      </c>
      <c r="I43" s="194">
        <v>1476</v>
      </c>
      <c r="J43" s="195">
        <v>240</v>
      </c>
      <c r="K43" s="195">
        <f>I43-J43</f>
        <v>1236</v>
      </c>
      <c r="L43" s="211" t="s">
        <v>263</v>
      </c>
    </row>
    <row r="44" spans="1:12" s="196" customFormat="1" x14ac:dyDescent="0.3">
      <c r="A44" s="227" t="s">
        <v>148</v>
      </c>
      <c r="B44" s="191">
        <v>1018</v>
      </c>
      <c r="C44" s="192"/>
      <c r="D44" s="227" t="s">
        <v>119</v>
      </c>
      <c r="E44" s="227" t="s">
        <v>144</v>
      </c>
      <c r="F44" s="227" t="s">
        <v>136</v>
      </c>
      <c r="G44" s="219" t="s">
        <v>14</v>
      </c>
      <c r="H44" s="194">
        <v>1200</v>
      </c>
      <c r="I44" s="194">
        <v>1476</v>
      </c>
      <c r="J44" s="195">
        <v>0</v>
      </c>
      <c r="K44" s="195">
        <f t="shared" si="0"/>
        <v>1476</v>
      </c>
      <c r="L44" s="211" t="s">
        <v>263</v>
      </c>
    </row>
    <row r="45" spans="1:12" s="196" customFormat="1" x14ac:dyDescent="0.3">
      <c r="A45" s="227" t="s">
        <v>122</v>
      </c>
      <c r="B45" s="191">
        <v>1013</v>
      </c>
      <c r="C45" s="192"/>
      <c r="D45" s="227" t="s">
        <v>119</v>
      </c>
      <c r="E45" s="227" t="s">
        <v>144</v>
      </c>
      <c r="F45" s="227" t="s">
        <v>136</v>
      </c>
      <c r="G45" s="219" t="s">
        <v>14</v>
      </c>
      <c r="H45" s="194">
        <v>1200</v>
      </c>
      <c r="I45" s="194">
        <v>760</v>
      </c>
      <c r="J45" s="195">
        <v>84</v>
      </c>
      <c r="K45" s="195">
        <f t="shared" si="0"/>
        <v>676</v>
      </c>
      <c r="L45" s="211" t="s">
        <v>284</v>
      </c>
    </row>
    <row r="46" spans="1:12" s="196" customFormat="1" x14ac:dyDescent="0.3">
      <c r="A46" s="227" t="s">
        <v>220</v>
      </c>
      <c r="B46" s="191">
        <v>1024</v>
      </c>
      <c r="C46" s="192"/>
      <c r="D46" s="227" t="s">
        <v>119</v>
      </c>
      <c r="E46" s="227" t="s">
        <v>144</v>
      </c>
      <c r="F46" s="227" t="s">
        <v>88</v>
      </c>
      <c r="G46" s="219" t="s">
        <v>14</v>
      </c>
      <c r="H46" s="194">
        <v>1200</v>
      </c>
      <c r="I46" s="194">
        <v>1416</v>
      </c>
      <c r="J46" s="195">
        <v>0</v>
      </c>
      <c r="K46" s="195">
        <f t="shared" si="0"/>
        <v>1416</v>
      </c>
      <c r="L46" s="211" t="s">
        <v>263</v>
      </c>
    </row>
    <row r="47" spans="1:12" s="196" customFormat="1" x14ac:dyDescent="0.3">
      <c r="A47" s="227" t="s">
        <v>277</v>
      </c>
      <c r="B47" s="191">
        <v>1028</v>
      </c>
      <c r="C47" s="192"/>
      <c r="D47" s="227" t="s">
        <v>120</v>
      </c>
      <c r="E47" s="227" t="s">
        <v>144</v>
      </c>
      <c r="F47" s="227" t="s">
        <v>225</v>
      </c>
      <c r="G47" s="219" t="s">
        <v>14</v>
      </c>
      <c r="H47" s="194">
        <v>1200</v>
      </c>
      <c r="I47" s="194">
        <v>1476</v>
      </c>
      <c r="J47" s="195">
        <v>0</v>
      </c>
      <c r="K47" s="195">
        <f>I47-J47</f>
        <v>1476</v>
      </c>
      <c r="L47" s="211" t="s">
        <v>263</v>
      </c>
    </row>
    <row r="48" spans="1:12" s="196" customFormat="1" x14ac:dyDescent="0.3">
      <c r="A48" s="227" t="s">
        <v>219</v>
      </c>
      <c r="B48" s="191">
        <v>1023</v>
      </c>
      <c r="C48" s="192"/>
      <c r="D48" s="227" t="s">
        <v>120</v>
      </c>
      <c r="E48" s="227" t="s">
        <v>144</v>
      </c>
      <c r="F48" s="227" t="s">
        <v>5</v>
      </c>
      <c r="G48" s="219" t="s">
        <v>14</v>
      </c>
      <c r="H48" s="197">
        <v>1200</v>
      </c>
      <c r="I48" s="194">
        <v>1476</v>
      </c>
      <c r="J48" s="195">
        <v>0</v>
      </c>
      <c r="K48" s="195">
        <f t="shared" si="0"/>
        <v>1476</v>
      </c>
      <c r="L48" s="211" t="s">
        <v>263</v>
      </c>
    </row>
    <row r="49" spans="1:12" s="196" customFormat="1" x14ac:dyDescent="0.3">
      <c r="A49" s="227" t="s">
        <v>154</v>
      </c>
      <c r="B49" s="191">
        <v>1019</v>
      </c>
      <c r="C49" s="192"/>
      <c r="D49" s="227" t="s">
        <v>119</v>
      </c>
      <c r="E49" s="227" t="s">
        <v>144</v>
      </c>
      <c r="F49" s="227" t="s">
        <v>90</v>
      </c>
      <c r="G49" s="219" t="s">
        <v>14</v>
      </c>
      <c r="H49" s="194">
        <v>1200</v>
      </c>
      <c r="I49" s="194">
        <v>1356</v>
      </c>
      <c r="J49" s="195">
        <v>0</v>
      </c>
      <c r="K49" s="195">
        <f t="shared" si="0"/>
        <v>1356</v>
      </c>
      <c r="L49" s="211" t="s">
        <v>263</v>
      </c>
    </row>
    <row r="50" spans="1:12" s="196" customFormat="1" x14ac:dyDescent="0.3">
      <c r="A50" s="227" t="s">
        <v>169</v>
      </c>
      <c r="B50" s="191">
        <v>1022</v>
      </c>
      <c r="C50" s="192"/>
      <c r="D50" s="227" t="s">
        <v>119</v>
      </c>
      <c r="E50" s="227" t="s">
        <v>144</v>
      </c>
      <c r="F50" s="227" t="s">
        <v>225</v>
      </c>
      <c r="G50" s="219" t="s">
        <v>14</v>
      </c>
      <c r="H50" s="197">
        <v>1200</v>
      </c>
      <c r="I50" s="194">
        <v>1476</v>
      </c>
      <c r="J50" s="195">
        <v>0</v>
      </c>
      <c r="K50" s="195">
        <f t="shared" si="0"/>
        <v>1476</v>
      </c>
      <c r="L50" s="211" t="s">
        <v>263</v>
      </c>
    </row>
    <row r="51" spans="1:12" s="196" customFormat="1" x14ac:dyDescent="0.3">
      <c r="A51" s="227" t="s">
        <v>149</v>
      </c>
      <c r="B51" s="191">
        <v>1016</v>
      </c>
      <c r="C51" s="192"/>
      <c r="D51" s="227" t="s">
        <v>119</v>
      </c>
      <c r="E51" s="227" t="s">
        <v>144</v>
      </c>
      <c r="F51" s="227" t="s">
        <v>9</v>
      </c>
      <c r="G51" s="219" t="s">
        <v>14</v>
      </c>
      <c r="H51" s="194">
        <v>1200</v>
      </c>
      <c r="I51" s="194">
        <v>1380</v>
      </c>
      <c r="J51" s="195">
        <v>0</v>
      </c>
      <c r="K51" s="195">
        <f t="shared" si="0"/>
        <v>1380</v>
      </c>
      <c r="L51" s="211" t="s">
        <v>263</v>
      </c>
    </row>
    <row r="52" spans="1:12" s="196" customFormat="1" x14ac:dyDescent="0.3">
      <c r="A52" s="227" t="s">
        <v>276</v>
      </c>
      <c r="B52" s="191">
        <v>1027</v>
      </c>
      <c r="C52" s="192"/>
      <c r="D52" s="227" t="s">
        <v>119</v>
      </c>
      <c r="E52" s="227" t="s">
        <v>144</v>
      </c>
      <c r="F52" s="227" t="s">
        <v>225</v>
      </c>
      <c r="G52" s="219" t="s">
        <v>14</v>
      </c>
      <c r="H52" s="194">
        <v>1200</v>
      </c>
      <c r="I52" s="194">
        <v>1476</v>
      </c>
      <c r="J52" s="195">
        <v>0</v>
      </c>
      <c r="K52" s="195">
        <f>I52-J52</f>
        <v>1476</v>
      </c>
      <c r="L52" s="211" t="s">
        <v>263</v>
      </c>
    </row>
    <row r="53" spans="1:12" s="202" customFormat="1" x14ac:dyDescent="0.3">
      <c r="A53" s="228" t="s">
        <v>191</v>
      </c>
      <c r="B53" s="198">
        <v>2106</v>
      </c>
      <c r="C53" s="199"/>
      <c r="D53" s="228" t="s">
        <v>42</v>
      </c>
      <c r="E53" s="228" t="s">
        <v>42</v>
      </c>
      <c r="F53" s="228" t="s">
        <v>172</v>
      </c>
      <c r="G53" s="220" t="s">
        <v>6</v>
      </c>
      <c r="H53" s="200">
        <v>3666.67</v>
      </c>
      <c r="I53" s="200">
        <v>3666.67</v>
      </c>
      <c r="J53" s="201">
        <v>0</v>
      </c>
      <c r="K53" s="201">
        <f t="shared" si="0"/>
        <v>3666.67</v>
      </c>
      <c r="L53" s="212" t="s">
        <v>181</v>
      </c>
    </row>
    <row r="54" spans="1:12" s="202" customFormat="1" x14ac:dyDescent="0.3">
      <c r="A54" s="228" t="s">
        <v>192</v>
      </c>
      <c r="B54" s="198">
        <v>2107</v>
      </c>
      <c r="C54" s="199"/>
      <c r="D54" s="228" t="s">
        <v>42</v>
      </c>
      <c r="E54" s="228" t="s">
        <v>42</v>
      </c>
      <c r="F54" s="228" t="s">
        <v>172</v>
      </c>
      <c r="G54" s="220" t="s">
        <v>6</v>
      </c>
      <c r="H54" s="200">
        <v>2625</v>
      </c>
      <c r="I54" s="200">
        <v>2625</v>
      </c>
      <c r="J54" s="201">
        <v>0</v>
      </c>
      <c r="K54" s="201">
        <f t="shared" si="0"/>
        <v>2625</v>
      </c>
      <c r="L54" s="212" t="s">
        <v>181</v>
      </c>
    </row>
    <row r="55" spans="1:12" s="202" customFormat="1" x14ac:dyDescent="0.3">
      <c r="A55" s="228" t="s">
        <v>193</v>
      </c>
      <c r="B55" s="198">
        <v>2108</v>
      </c>
      <c r="C55" s="199"/>
      <c r="D55" s="228" t="s">
        <v>42</v>
      </c>
      <c r="E55" s="228" t="s">
        <v>42</v>
      </c>
      <c r="F55" s="228" t="s">
        <v>172</v>
      </c>
      <c r="G55" s="220" t="s">
        <v>6</v>
      </c>
      <c r="H55" s="200">
        <v>2625</v>
      </c>
      <c r="I55" s="200">
        <v>2625</v>
      </c>
      <c r="J55" s="201">
        <v>0</v>
      </c>
      <c r="K55" s="201">
        <f t="shared" si="0"/>
        <v>2625</v>
      </c>
      <c r="L55" s="212" t="s">
        <v>181</v>
      </c>
    </row>
    <row r="56" spans="1:12" s="202" customFormat="1" x14ac:dyDescent="0.3">
      <c r="A56" s="228" t="s">
        <v>140</v>
      </c>
      <c r="B56" s="198">
        <v>2091</v>
      </c>
      <c r="C56" s="199"/>
      <c r="D56" s="228" t="s">
        <v>42</v>
      </c>
      <c r="E56" s="228" t="s">
        <v>42</v>
      </c>
      <c r="F56" s="228" t="s">
        <v>141</v>
      </c>
      <c r="G56" s="220" t="s">
        <v>6</v>
      </c>
      <c r="H56" s="201">
        <v>5500</v>
      </c>
      <c r="I56" s="201">
        <v>5500</v>
      </c>
      <c r="J56" s="201">
        <v>0</v>
      </c>
      <c r="K56" s="201">
        <f t="shared" si="0"/>
        <v>5500</v>
      </c>
      <c r="L56" s="213" t="s">
        <v>176</v>
      </c>
    </row>
    <row r="57" spans="1:12" s="202" customFormat="1" x14ac:dyDescent="0.3">
      <c r="A57" s="228" t="s">
        <v>178</v>
      </c>
      <c r="B57" s="198">
        <v>2104</v>
      </c>
      <c r="C57" s="199"/>
      <c r="D57" s="228" t="s">
        <v>42</v>
      </c>
      <c r="E57" s="228" t="s">
        <v>42</v>
      </c>
      <c r="F57" s="228" t="s">
        <v>172</v>
      </c>
      <c r="G57" s="220" t="s">
        <v>6</v>
      </c>
      <c r="H57" s="200">
        <v>7750</v>
      </c>
      <c r="I57" s="200">
        <v>7750</v>
      </c>
      <c r="J57" s="201">
        <v>0</v>
      </c>
      <c r="K57" s="201">
        <f t="shared" si="0"/>
        <v>7750</v>
      </c>
      <c r="L57" s="212" t="s">
        <v>181</v>
      </c>
    </row>
    <row r="58" spans="1:12" s="202" customFormat="1" x14ac:dyDescent="0.3">
      <c r="A58" s="228" t="s">
        <v>142</v>
      </c>
      <c r="B58" s="198">
        <v>2090</v>
      </c>
      <c r="C58" s="199"/>
      <c r="D58" s="228" t="s">
        <v>42</v>
      </c>
      <c r="E58" s="228" t="s">
        <v>71</v>
      </c>
      <c r="F58" s="228" t="s">
        <v>124</v>
      </c>
      <c r="G58" s="220" t="s">
        <v>6</v>
      </c>
      <c r="H58" s="201">
        <v>5263.64</v>
      </c>
      <c r="I58" s="201">
        <v>5263.64</v>
      </c>
      <c r="J58" s="201">
        <v>0</v>
      </c>
      <c r="K58" s="201">
        <f t="shared" si="0"/>
        <v>5263.64</v>
      </c>
      <c r="L58" s="213" t="s">
        <v>184</v>
      </c>
    </row>
    <row r="59" spans="1:12" s="202" customFormat="1" x14ac:dyDescent="0.3">
      <c r="A59" s="228" t="s">
        <v>142</v>
      </c>
      <c r="B59" s="198">
        <v>2090</v>
      </c>
      <c r="C59" s="199"/>
      <c r="D59" s="228" t="s">
        <v>42</v>
      </c>
      <c r="E59" s="228" t="s">
        <v>71</v>
      </c>
      <c r="F59" s="228" t="s">
        <v>124</v>
      </c>
      <c r="G59" s="220" t="s">
        <v>6</v>
      </c>
      <c r="H59" s="201">
        <v>1100</v>
      </c>
      <c r="I59" s="201">
        <v>1100</v>
      </c>
      <c r="J59" s="201">
        <v>0</v>
      </c>
      <c r="K59" s="201">
        <f t="shared" si="0"/>
        <v>1100</v>
      </c>
      <c r="L59" s="213" t="s">
        <v>183</v>
      </c>
    </row>
    <row r="60" spans="1:12" s="202" customFormat="1" x14ac:dyDescent="0.3">
      <c r="A60" s="228" t="s">
        <v>39</v>
      </c>
      <c r="B60" s="198">
        <v>2002</v>
      </c>
      <c r="C60" s="199"/>
      <c r="D60" s="228" t="s">
        <v>42</v>
      </c>
      <c r="E60" s="228" t="s">
        <v>42</v>
      </c>
      <c r="F60" s="228" t="s">
        <v>325</v>
      </c>
      <c r="G60" s="220" t="s">
        <v>6</v>
      </c>
      <c r="H60" s="201">
        <v>4200</v>
      </c>
      <c r="I60" s="201">
        <f>4200+1916.25</f>
        <v>6116.25</v>
      </c>
      <c r="J60" s="201">
        <v>0</v>
      </c>
      <c r="K60" s="201">
        <f>I60-J60</f>
        <v>6116.25</v>
      </c>
      <c r="L60" s="213" t="s">
        <v>176</v>
      </c>
    </row>
    <row r="61" spans="1:12" s="202" customFormat="1" x14ac:dyDescent="0.3">
      <c r="A61" s="228" t="s">
        <v>133</v>
      </c>
      <c r="B61" s="198">
        <v>2088</v>
      </c>
      <c r="C61" s="199"/>
      <c r="D61" s="228" t="s">
        <v>42</v>
      </c>
      <c r="E61" s="228" t="s">
        <v>320</v>
      </c>
      <c r="F61" s="228" t="s">
        <v>124</v>
      </c>
      <c r="G61" s="220" t="s">
        <v>6</v>
      </c>
      <c r="H61" s="201">
        <v>6500</v>
      </c>
      <c r="I61" s="201">
        <v>6500</v>
      </c>
      <c r="J61" s="201">
        <v>0</v>
      </c>
      <c r="K61" s="201">
        <f>I61-J61</f>
        <v>6500</v>
      </c>
      <c r="L61" s="213" t="s">
        <v>183</v>
      </c>
    </row>
    <row r="62" spans="1:12" s="202" customFormat="1" x14ac:dyDescent="0.3">
      <c r="A62" s="228" t="s">
        <v>194</v>
      </c>
      <c r="B62" s="198">
        <v>2109</v>
      </c>
      <c r="C62" s="199"/>
      <c r="D62" s="228" t="s">
        <v>42</v>
      </c>
      <c r="E62" s="228" t="s">
        <v>42</v>
      </c>
      <c r="F62" s="228" t="s">
        <v>172</v>
      </c>
      <c r="G62" s="220" t="s">
        <v>6</v>
      </c>
      <c r="H62" s="200">
        <v>2625</v>
      </c>
      <c r="I62" s="200">
        <v>2625</v>
      </c>
      <c r="J62" s="201">
        <v>0</v>
      </c>
      <c r="K62" s="201">
        <f>I62-J62</f>
        <v>2625</v>
      </c>
      <c r="L62" s="212" t="s">
        <v>181</v>
      </c>
    </row>
    <row r="63" spans="1:12" s="202" customFormat="1" x14ac:dyDescent="0.3">
      <c r="A63" s="228" t="s">
        <v>40</v>
      </c>
      <c r="B63" s="198">
        <v>2003</v>
      </c>
      <c r="C63" s="199"/>
      <c r="D63" s="228" t="s">
        <v>42</v>
      </c>
      <c r="E63" s="228" t="s">
        <v>42</v>
      </c>
      <c r="F63" s="228" t="s">
        <v>137</v>
      </c>
      <c r="G63" s="220" t="s">
        <v>6</v>
      </c>
      <c r="H63" s="201">
        <v>4200</v>
      </c>
      <c r="I63" s="201">
        <f>4200+1752</f>
        <v>5952</v>
      </c>
      <c r="J63" s="201">
        <v>0</v>
      </c>
      <c r="K63" s="201">
        <f>I63-J63</f>
        <v>5952</v>
      </c>
      <c r="L63" s="213" t="s">
        <v>176</v>
      </c>
    </row>
    <row r="64" spans="1:12" s="202" customFormat="1" x14ac:dyDescent="0.3">
      <c r="A64" s="228" t="s">
        <v>195</v>
      </c>
      <c r="B64" s="198">
        <v>2110</v>
      </c>
      <c r="C64" s="199"/>
      <c r="D64" s="228" t="s">
        <v>42</v>
      </c>
      <c r="E64" s="228" t="s">
        <v>42</v>
      </c>
      <c r="F64" s="228" t="s">
        <v>172</v>
      </c>
      <c r="G64" s="220" t="s">
        <v>6</v>
      </c>
      <c r="H64" s="200">
        <v>5500</v>
      </c>
      <c r="I64" s="200">
        <v>5500</v>
      </c>
      <c r="J64" s="201">
        <v>0</v>
      </c>
      <c r="K64" s="201">
        <f>I64-J64</f>
        <v>5500</v>
      </c>
      <c r="L64" s="212" t="s">
        <v>181</v>
      </c>
    </row>
    <row r="65" spans="1:12" s="243" customFormat="1" ht="10.5" x14ac:dyDescent="0.25">
      <c r="A65" s="240"/>
      <c r="B65" s="241"/>
      <c r="C65" s="241" t="s">
        <v>102</v>
      </c>
      <c r="D65" s="240"/>
      <c r="E65" s="240"/>
      <c r="F65" s="240"/>
      <c r="G65" s="245"/>
      <c r="H65" s="244">
        <f>SUM(H2:H64)</f>
        <v>524538.39000000013</v>
      </c>
      <c r="I65" s="244">
        <f>SUM(I2:I64)</f>
        <v>617997.8600000001</v>
      </c>
      <c r="J65" s="244">
        <f>SUM(J2:J64)</f>
        <v>181926.48000000004</v>
      </c>
      <c r="K65" s="244">
        <f>SUM(K2:K64)</f>
        <v>436071.38000000006</v>
      </c>
      <c r="L65" s="242"/>
    </row>
    <row r="66" spans="1:12" x14ac:dyDescent="0.3">
      <c r="K66" s="170"/>
    </row>
    <row r="67" spans="1:12" x14ac:dyDescent="0.3">
      <c r="I67" s="170"/>
    </row>
  </sheetData>
  <autoFilter ref="A1:M67" xr:uid="{D857E625-4F16-41DF-B3CC-2B31480B5F75}"/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14</vt:i4>
      </vt:variant>
    </vt:vector>
  </HeadingPairs>
  <TitlesOfParts>
    <vt:vector size="14" baseType="lpstr">
      <vt:lpstr>DF</vt:lpstr>
      <vt:lpstr>Siglas</vt:lpstr>
      <vt:lpstr>Janeiro 24</vt:lpstr>
      <vt:lpstr>Fevereiro 24</vt:lpstr>
      <vt:lpstr>Março 24</vt:lpstr>
      <vt:lpstr>Abril 24</vt:lpstr>
      <vt:lpstr>Maio 24</vt:lpstr>
      <vt:lpstr>Junho 24</vt:lpstr>
      <vt:lpstr>Julho 24</vt:lpstr>
      <vt:lpstr>Agosto 24</vt:lpstr>
      <vt:lpstr>Setembro 24</vt:lpstr>
      <vt:lpstr>Outubro 24</vt:lpstr>
      <vt:lpstr>Novembro 24 </vt:lpstr>
      <vt:lpstr>Dezembro 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Barao</dc:creator>
  <cp:lastModifiedBy>Lelo Barão</cp:lastModifiedBy>
  <cp:lastPrinted>2019-08-07T16:19:54Z</cp:lastPrinted>
  <dcterms:created xsi:type="dcterms:W3CDTF">2019-08-01T18:34:06Z</dcterms:created>
  <dcterms:modified xsi:type="dcterms:W3CDTF">2025-01-22T15:20:43Z</dcterms:modified>
</cp:coreProperties>
</file>